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C:\data\Statistics_NSSI_Site\"/>
    </mc:Choice>
  </mc:AlternateContent>
  <xr:revisionPtr revIDLastSave="0" documentId="13_ncr:1_{A537A33A-2115-43A7-9FFD-02105D991717}" xr6:coauthVersionLast="36" xr6:coauthVersionMax="36" xr10:uidLastSave="{00000000-0000-0000-0000-000000000000}"/>
  <bookViews>
    <workbookView xWindow="0" yWindow="0" windowWidth="24000" windowHeight="8625" xr2:uid="{290D62B4-89DC-48CA-AF36-238C8A3BDBF3}"/>
  </bookViews>
  <sheets>
    <sheet name="BG" sheetId="5" r:id="rId1"/>
    <sheet name="EN" sheetId="6" state="hidden" r:id="rId2"/>
  </sheets>
  <definedNames>
    <definedName name="\M" localSheetId="0">BG!#REF!</definedName>
    <definedName name="\M" localSheetId="1">EN!#REF!</definedName>
    <definedName name="\M">#REF!</definedName>
    <definedName name="_xlnm.Print_Area" localSheetId="0">BG!$A$1:$R$57</definedName>
    <definedName name="_xlnm.Print_Area" localSheetId="1">EN!$A$1:$Q$57</definedName>
    <definedName name="_xlnm.Print_Titles" localSheetId="0">BG!$3:$3</definedName>
    <definedName name="_xlnm.Print_Titles" localSheetId="1">EN!$3:$3</definedName>
  </definedNames>
  <calcPr calcId="191029"/>
</workbook>
</file>

<file path=xl/calcChain.xml><?xml version="1.0" encoding="utf-8"?>
<calcChain xmlns="http://schemas.openxmlformats.org/spreadsheetml/2006/main">
  <c r="E34" i="5" l="1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D34" i="5"/>
  <c r="Q33" i="5"/>
  <c r="D51" i="5" l="1"/>
  <c r="D52" i="5" l="1"/>
  <c r="F52" i="5"/>
  <c r="G52" i="5"/>
  <c r="H52" i="5"/>
  <c r="E51" i="5"/>
  <c r="F51" i="5"/>
  <c r="G51" i="5"/>
  <c r="H51" i="5"/>
  <c r="I51" i="5"/>
  <c r="J51" i="5"/>
  <c r="K51" i="5"/>
  <c r="M51" i="5"/>
  <c r="N51" i="5"/>
  <c r="O51" i="5"/>
  <c r="P51" i="5"/>
  <c r="Q51" i="5"/>
  <c r="R51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F49" i="5"/>
  <c r="G49" i="5"/>
  <c r="H49" i="5"/>
  <c r="I49" i="5"/>
  <c r="J49" i="5"/>
  <c r="K49" i="5"/>
  <c r="L49" i="5"/>
  <c r="M49" i="5"/>
  <c r="N49" i="5"/>
  <c r="O49" i="5"/>
  <c r="C39" i="5"/>
  <c r="D9" i="5"/>
  <c r="C51" i="5"/>
  <c r="C50" i="5"/>
  <c r="C49" i="5"/>
  <c r="C48" i="5"/>
  <c r="C52" i="5"/>
  <c r="E20" i="5"/>
  <c r="E52" i="5" s="1"/>
  <c r="D20" i="5"/>
  <c r="C20" i="5"/>
  <c r="E49" i="5"/>
  <c r="E48" i="5"/>
  <c r="E38" i="5" l="1"/>
  <c r="C41" i="5"/>
  <c r="D32" i="5"/>
  <c r="D46" i="5" l="1"/>
  <c r="D49" i="5"/>
  <c r="D48" i="5"/>
  <c r="D44" i="5"/>
  <c r="D43" i="5"/>
  <c r="D42" i="5"/>
  <c r="D41" i="5"/>
  <c r="D39" i="5" l="1"/>
  <c r="D38" i="5"/>
  <c r="D37" i="5"/>
  <c r="D36" i="5"/>
  <c r="R20" i="5" l="1"/>
  <c r="R52" i="5" s="1"/>
  <c r="Q9" i="5" l="1"/>
  <c r="R9" i="5"/>
  <c r="R38" i="5"/>
  <c r="R36" i="5"/>
  <c r="R46" i="5"/>
  <c r="R48" i="5"/>
  <c r="R49" i="5"/>
  <c r="R44" i="5"/>
  <c r="R42" i="5"/>
  <c r="R40" i="5"/>
  <c r="R39" i="5"/>
  <c r="R41" i="5"/>
  <c r="R32" i="5" l="1"/>
  <c r="P28" i="5" l="1"/>
  <c r="P20" i="5"/>
  <c r="P52" i="5" s="1"/>
  <c r="Q20" i="5"/>
  <c r="Q52" i="5" s="1"/>
  <c r="Q28" i="5" l="1"/>
  <c r="Q45" i="5"/>
  <c r="Q46" i="5" s="1"/>
  <c r="Q40" i="5"/>
  <c r="Q39" i="5"/>
  <c r="Q43" i="5"/>
  <c r="Q44" i="5" s="1"/>
  <c r="Q42" i="5"/>
  <c r="Q41" i="5"/>
  <c r="Q48" i="5"/>
  <c r="Q49" i="5"/>
  <c r="P48" i="5"/>
  <c r="Q38" i="5"/>
  <c r="Q36" i="5"/>
  <c r="Q32" i="5"/>
  <c r="P9" i="5" l="1"/>
  <c r="A49" i="6" l="1"/>
  <c r="A50" i="6" s="1"/>
  <c r="A51" i="6" s="1"/>
  <c r="A52" i="6" s="1"/>
  <c r="A23" i="6"/>
  <c r="A24" i="6" s="1"/>
  <c r="A25" i="6" s="1"/>
  <c r="A26" i="6" s="1"/>
  <c r="A27" i="6" s="1"/>
  <c r="A28" i="6" s="1"/>
  <c r="A49" i="5"/>
  <c r="A50" i="5" s="1"/>
  <c r="A51" i="5" s="1"/>
  <c r="A52" i="5" s="1"/>
  <c r="A23" i="5"/>
  <c r="A24" i="5" s="1"/>
  <c r="A25" i="5" s="1"/>
  <c r="A26" i="5" s="1"/>
  <c r="A27" i="5" s="1"/>
  <c r="A28" i="5" s="1"/>
  <c r="P49" i="5" l="1"/>
  <c r="P46" i="5" l="1"/>
  <c r="P44" i="5"/>
  <c r="P38" i="5"/>
  <c r="P36" i="5"/>
  <c r="P32" i="5"/>
  <c r="O39" i="5" l="1"/>
  <c r="P40" i="5" s="1"/>
  <c r="O41" i="5"/>
  <c r="P42" i="5" s="1"/>
  <c r="O20" i="5"/>
  <c r="O52" i="5" s="1"/>
  <c r="O46" i="5"/>
  <c r="O32" i="5"/>
  <c r="O38" i="5"/>
  <c r="O36" i="5"/>
  <c r="O48" i="5"/>
  <c r="N48" i="5" l="1"/>
  <c r="M48" i="5"/>
  <c r="L48" i="5"/>
  <c r="K48" i="5"/>
  <c r="J48" i="5"/>
  <c r="I48" i="5"/>
  <c r="N46" i="5"/>
  <c r="M46" i="5"/>
  <c r="L46" i="5"/>
  <c r="K46" i="5"/>
  <c r="J46" i="5"/>
  <c r="I46" i="5"/>
  <c r="M44" i="5"/>
  <c r="L44" i="5"/>
  <c r="K44" i="5"/>
  <c r="J44" i="5"/>
  <c r="I44" i="5"/>
  <c r="N43" i="5"/>
  <c r="K42" i="5"/>
  <c r="J42" i="5"/>
  <c r="I42" i="5"/>
  <c r="N41" i="5"/>
  <c r="O42" i="5" s="1"/>
  <c r="M41" i="5"/>
  <c r="L41" i="5"/>
  <c r="L42" i="5" s="1"/>
  <c r="K40" i="5"/>
  <c r="J40" i="5"/>
  <c r="I40" i="5"/>
  <c r="N39" i="5"/>
  <c r="O40" i="5" s="1"/>
  <c r="M39" i="5"/>
  <c r="L39" i="5"/>
  <c r="L40" i="5" s="1"/>
  <c r="N38" i="5"/>
  <c r="M38" i="5"/>
  <c r="L38" i="5"/>
  <c r="K38" i="5"/>
  <c r="J38" i="5"/>
  <c r="I38" i="5"/>
  <c r="N36" i="5"/>
  <c r="M36" i="5"/>
  <c r="L36" i="5"/>
  <c r="K36" i="5"/>
  <c r="J36" i="5"/>
  <c r="I36" i="5"/>
  <c r="N32" i="5"/>
  <c r="K32" i="5"/>
  <c r="J32" i="5"/>
  <c r="I32" i="5"/>
  <c r="L31" i="5"/>
  <c r="L51" i="5" s="1"/>
  <c r="J26" i="5"/>
  <c r="N20" i="5"/>
  <c r="N52" i="5" s="1"/>
  <c r="M20" i="5"/>
  <c r="M52" i="5" s="1"/>
  <c r="L20" i="5"/>
  <c r="L52" i="5" s="1"/>
  <c r="K20" i="5"/>
  <c r="K52" i="5" s="1"/>
  <c r="J20" i="5"/>
  <c r="J52" i="5" s="1"/>
  <c r="I20" i="5"/>
  <c r="I52" i="5" s="1"/>
  <c r="K9" i="5"/>
  <c r="J9" i="5"/>
  <c r="I9" i="5"/>
  <c r="N44" i="5" l="1"/>
  <c r="O44" i="5"/>
  <c r="M40" i="5"/>
  <c r="M42" i="5"/>
  <c r="N40" i="5"/>
  <c r="N42" i="5"/>
  <c r="L32" i="5"/>
  <c r="M32" i="5"/>
</calcChain>
</file>

<file path=xl/sharedStrings.xml><?xml version="1.0" encoding="utf-8"?>
<sst xmlns="http://schemas.openxmlformats.org/spreadsheetml/2006/main" count="127" uniqueCount="106">
  <si>
    <t>2008 г.</t>
  </si>
  <si>
    <t>2009 г.</t>
  </si>
  <si>
    <t>2010 г.</t>
  </si>
  <si>
    <t>2011 г.</t>
  </si>
  <si>
    <t>2012 г.</t>
  </si>
  <si>
    <t>2013 г.</t>
  </si>
  <si>
    <t xml:space="preserve">INDICATORS </t>
  </si>
  <si>
    <t>MACROECONOMIC</t>
  </si>
  <si>
    <t>SOCIAL</t>
  </si>
  <si>
    <t xml:space="preserve">  Index based on previous period (in %)</t>
  </si>
  <si>
    <t>Pension expenditure as a share of GDP (in %)</t>
  </si>
  <si>
    <t>INDICES</t>
  </si>
  <si>
    <t>RATIOS</t>
  </si>
  <si>
    <t>Average monthly salary (in BGN)</t>
  </si>
  <si>
    <t xml:space="preserve"> - в т.ч. Самоосигуряващи се</t>
  </si>
  <si>
    <t xml:space="preserve"> - в т.ч. Земеделски стопани</t>
  </si>
  <si>
    <t xml:space="preserve">  индекс, при база предходния период (в %)</t>
  </si>
  <si>
    <t xml:space="preserve">      индекс, при база предходния период (в %)</t>
  </si>
  <si>
    <t xml:space="preserve">     индекс, при база предходния период (в %)</t>
  </si>
  <si>
    <t>Разходи за пенсии като % от БВП (в %)</t>
  </si>
  <si>
    <t>Expenditure on pensions (thusands BGN)</t>
  </si>
  <si>
    <t>GDP (current prices, in millions BGN)</t>
  </si>
  <si>
    <t>Transfers and subsidies by the State Budget to the State Social Insurance’s budget (thousands BGN)</t>
  </si>
  <si>
    <t>State Social Insurance Expenditure (thousands BGN)</t>
  </si>
  <si>
    <t>Expenditure on cash benefits for pregnancy and childbirth (thousands BGN)</t>
  </si>
  <si>
    <t>Average monthly gross contributory income for the country (in BGN)</t>
  </si>
  <si>
    <t>State Social Insurance Expenditure as a share of GDP (in %)</t>
  </si>
  <si>
    <t>Нетен СОД</t>
  </si>
  <si>
    <t>Average contributory income (monthly in BGN)</t>
  </si>
  <si>
    <t>Revenue from social insurance contributions (thousands BGN)</t>
  </si>
  <si>
    <t>Unemployed entitled to cash benefits for unemployment (monthly average number)</t>
  </si>
  <si>
    <t>Insured persons (monthly average number)</t>
  </si>
  <si>
    <t>Number of pensioners (monthly average)</t>
  </si>
  <si>
    <t>Number of pensions (monthly average)</t>
  </si>
  <si>
    <t xml:space="preserve">Number of pensioners per 100 insured persons </t>
  </si>
  <si>
    <t xml:space="preserve">Осигурени лица в ДОО </t>
  </si>
  <si>
    <t>Разходи на ДОО като % от БВП (в %)</t>
  </si>
  <si>
    <t xml:space="preserve">Expenditure on unemployment benefits (thusands BGN) </t>
  </si>
  <si>
    <t>Expenditure on cash benefits due to general sickness, quarantine and accidents not related to employment  (thousands BGN)</t>
  </si>
  <si>
    <t>Unemployment rate  (administrative statistics)  (in %)</t>
  </si>
  <si>
    <t>Registered unemployed (administrative statistics)  (monthly average number)</t>
  </si>
  <si>
    <t>Разходи за парични обезщетения за временна неработоспособност  поради общо заболяване, гледане на болен член от семейството, карантина и нетрудови злополуки (хил.лв.)</t>
  </si>
  <si>
    <t>Хармонизиран индекс на потребителските цени</t>
  </si>
  <si>
    <t>Средногодишно  (в %)</t>
  </si>
  <si>
    <t>В края на годината (в %)</t>
  </si>
  <si>
    <t xml:space="preserve">Harmonised Index of Consumer Prices </t>
  </si>
  <si>
    <t>Average monthly pension (all types of pensions) (in BGN)</t>
  </si>
  <si>
    <t>Average monthly pension (all types of pensions) to the average monthly net contributory income for the country (in %)</t>
  </si>
  <si>
    <t>Average monthly pension (all types of pensions) to the average monthly gross contributory income for the country (in %)</t>
  </si>
  <si>
    <t>Average monthly old-age pension (in BGN)</t>
  </si>
  <si>
    <t>Statutory monthly minimum wage (in BGN)</t>
  </si>
  <si>
    <t xml:space="preserve">823 408,0 </t>
  </si>
  <si>
    <t xml:space="preserve">520 277,1 </t>
  </si>
  <si>
    <t xml:space="preserve">Забележка: </t>
  </si>
  <si>
    <t>Основни макроикономически показатели и показатели за Държавното обществено осигуряване</t>
  </si>
  <si>
    <t>Main Macroeconomic and State Social Insurance indicators</t>
  </si>
  <si>
    <t>*** От 1.07.2022 г. максималният размер на получаваните една или повече пенсии е 2 000 лв., а от 1.10.2022 г. - 3 400 лв.</t>
  </si>
  <si>
    <t xml:space="preserve">Note: </t>
  </si>
  <si>
    <t>Average monthly social  pension for old-age (non-contributory) (in BGN) (average for the period)*</t>
  </si>
  <si>
    <t>Average monthly minimum old-age pension (in BGN) **</t>
  </si>
  <si>
    <t>Average monthly maximum pension (in BGN)***</t>
  </si>
  <si>
    <t xml:space="preserve">Expenditure on cash benefits for raising a child up to 2 years of age  and for adoption of a child up to 5 years of age  (thousands BGN) </t>
  </si>
  <si>
    <t>*** As of 1.07.2022  the maximum amount of pensions is BGN 2000 and as of  1.10.2022 it is BGN 3400.</t>
  </si>
  <si>
    <t>* От 1.07.2023 г. социалната пенсия за старост е 276,64 лв.</t>
  </si>
  <si>
    <t>** От 1.07.2023 г. минималната пенсия за осигурителен стаж и възраст е 523,04 лв.</t>
  </si>
  <si>
    <t>БВП (млн. лв.)</t>
  </si>
  <si>
    <t>Средна работна заплата за страната (лв.)</t>
  </si>
  <si>
    <t>Регистрирани безработни лица (административна статистика) (средномесечен брой )</t>
  </si>
  <si>
    <t>Равнище на регистрирана безработица (административна статистика)  (в %)</t>
  </si>
  <si>
    <t>Регистрирани безработни лица с право на парични обезщетения за безработица  (средномесечен брой)</t>
  </si>
  <si>
    <t>Брой пенсионери /средномесечен/</t>
  </si>
  <si>
    <t>Брой пенсии  /средномесечен/</t>
  </si>
  <si>
    <t>Средномесечен осигурителен доход за страната (лв.)</t>
  </si>
  <si>
    <t>Приходи от осигурителни вноски (хил. лв.)</t>
  </si>
  <si>
    <t xml:space="preserve">Tрансфери от държавния/ централния бюджет за ДОО (хил.лв.) </t>
  </si>
  <si>
    <t>Разходи на ДОО (хил. лв.) в т.ч.</t>
  </si>
  <si>
    <t>Разходи за пенсии (хил. лв.)</t>
  </si>
  <si>
    <t xml:space="preserve">Разходи за парични обезщетения  за безработица (хил. лв.) </t>
  </si>
  <si>
    <t>Разходи за парични обезщетения за бременност и раждане (хил.лв.)</t>
  </si>
  <si>
    <t>Разходи за парични обезщетения за отглеждане на дете до 2-годишна възраст и за осиновяване на дете до 5-годишна възраст (в хил. лв.)</t>
  </si>
  <si>
    <t>Разходи за парични обезщетения за отглеждане на дете до 8-годишна възраст от бащата (осиновителя) (в сила от 1.08.2022 г.) (в хил. лв.)</t>
  </si>
  <si>
    <t xml:space="preserve"> Средна пенсия на пенсионер (лв.)</t>
  </si>
  <si>
    <t xml:space="preserve"> Средна пенсия за осигурителен стаж и възраст (лв.)</t>
  </si>
  <si>
    <t>Социална пенсия за старост (лв.)(средно за периода)*</t>
  </si>
  <si>
    <t>Минимален размер на пенсията за осигурителен стаж и възраст по чл. 68, ал. 1 от КСО (лв.)(средно за периода)**</t>
  </si>
  <si>
    <t>Максимален размер на получаваните една или повече пенсии (лв.)(средно за периода)***</t>
  </si>
  <si>
    <t>Минимална работна заплата (лв.)(средно за периода)</t>
  </si>
  <si>
    <t xml:space="preserve">Брой пенсионери на 100 осигурени лица  </t>
  </si>
  <si>
    <t xml:space="preserve"> Средна пенсия на пенсионер към средномесечен  осигурителен доход за страната  (в %)</t>
  </si>
  <si>
    <t xml:space="preserve"> Средна пенсия на пенсионер към средномесечен "нетен" осигурителен доход за страната  (в %)</t>
  </si>
  <si>
    <t xml:space="preserve">  Показатели</t>
  </si>
  <si>
    <t xml:space="preserve">  Макроикономически</t>
  </si>
  <si>
    <t xml:space="preserve">  Социални</t>
  </si>
  <si>
    <r>
      <t xml:space="preserve">Expenses on cash benefits for raising a child up to 8 years of age by the father (adoptive parent) (in force as from 01.08.2022) 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(thousands BGN) </t>
    </r>
  </si>
  <si>
    <t>* As of 1.07.2023  the amount of social pension for old age is BGN 276,64.</t>
  </si>
  <si>
    <t>** As of 1.07.2023  the minimum amount of old age pension is BGN 523,04.</t>
  </si>
  <si>
    <t>Максимелен размер на осигурителния доход (лв.) (средно за периода)</t>
  </si>
  <si>
    <t>Maximum gross contributory income for the country (in BGN) (average for the period)</t>
  </si>
  <si>
    <t>Аt the end of the year ( in %)</t>
  </si>
  <si>
    <t>Annual average HICP  ( in %)</t>
  </si>
  <si>
    <t>including farmers</t>
  </si>
  <si>
    <t>including self-insured</t>
  </si>
  <si>
    <r>
      <rPr>
        <b/>
        <i/>
        <sz val="10"/>
        <rFont val="Arial"/>
        <family val="2"/>
        <charset val="204"/>
      </rPr>
      <t>Източник</t>
    </r>
    <r>
      <rPr>
        <b/>
        <sz val="10"/>
        <rFont val="Arial"/>
        <family val="2"/>
        <charset val="204"/>
      </rPr>
      <t xml:space="preserve">: НСИ, АЗ, НОИ   </t>
    </r>
  </si>
  <si>
    <t>Съотношения</t>
  </si>
  <si>
    <t xml:space="preserve"> Индекси</t>
  </si>
  <si>
    <r>
      <rPr>
        <b/>
        <i/>
        <sz val="10"/>
        <rFont val="Arial CYR"/>
        <charset val="204"/>
      </rPr>
      <t>Sources</t>
    </r>
    <r>
      <rPr>
        <b/>
        <sz val="10"/>
        <rFont val="Arial CYR"/>
        <charset val="204"/>
      </rPr>
      <t xml:space="preserve">: NSSI, NSI, NEA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</si>
</sst>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#,##0.0"/>
    <numFmt numFmtId="166" formatCode="0.0%"/>
    <numFmt numFmtId="167" formatCode="0.0"/>
    <numFmt numFmtId="168" formatCode="00"/>
    <numFmt numFmtId="169" formatCode="00.00"/>
  </numFmts>
  <fonts count="13">
    <font>
      <sz val="10"/>
      <name val="Arial"/>
      <charset val="204"/>
    </font>
    <font>
      <sz val="12"/>
      <name val="Modern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8"/>
      <name val="Arial"/>
      <family val="2"/>
      <charset val="204"/>
    </font>
    <font>
      <sz val="10"/>
      <name val="Hebar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2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0" fontId="1" fillId="0" borderId="0" applyNumberFormat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0" fontId="1" fillId="0" borderId="0" applyFill="0" applyBorder="0" applyAlignment="0" applyProtection="0"/>
    <xf numFmtId="0" fontId="1" fillId="0" borderId="1" applyNumberFormat="0" applyFill="0" applyAlignment="0" applyProtection="0"/>
    <xf numFmtId="168" fontId="8" fillId="0" borderId="0"/>
  </cellStyleXfs>
  <cellXfs count="86">
    <xf numFmtId="0" fontId="0" fillId="0" borderId="0" xfId="0"/>
    <xf numFmtId="0" fontId="4" fillId="0" borderId="0" xfId="0" applyFont="1" applyFill="1"/>
    <xf numFmtId="0" fontId="4" fillId="0" borderId="0" xfId="7" applyFont="1" applyFill="1"/>
    <xf numFmtId="0" fontId="4" fillId="0" borderId="0" xfId="0" applyFont="1" applyFill="1" applyAlignment="1"/>
    <xf numFmtId="0" fontId="4" fillId="0" borderId="0" xfId="7" applyFont="1" applyFill="1" applyAlignment="1"/>
    <xf numFmtId="0" fontId="4" fillId="0" borderId="0" xfId="0" applyFont="1" applyFill="1" applyBorder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7" applyFont="1" applyFill="1" applyBorder="1"/>
    <xf numFmtId="0" fontId="4" fillId="0" borderId="0" xfId="7" applyFont="1" applyFill="1" applyBorder="1" applyAlignment="1">
      <alignment horizontal="right"/>
    </xf>
    <xf numFmtId="10" fontId="4" fillId="0" borderId="0" xfId="8" applyFont="1" applyFill="1"/>
    <xf numFmtId="10" fontId="4" fillId="0" borderId="0" xfId="8" applyFont="1" applyFill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 wrapText="1"/>
    </xf>
    <xf numFmtId="0" fontId="4" fillId="2" borderId="3" xfId="7" applyFont="1" applyFill="1" applyBorder="1" applyAlignment="1">
      <alignment horizontal="right"/>
    </xf>
    <xf numFmtId="0" fontId="4" fillId="2" borderId="3" xfId="0" applyFont="1" applyFill="1" applyBorder="1"/>
    <xf numFmtId="166" fontId="10" fillId="2" borderId="3" xfId="8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2" fontId="4" fillId="3" borderId="3" xfId="7" applyNumberFormat="1" applyFont="1" applyFill="1" applyBorder="1" applyAlignment="1">
      <alignment horizontal="center"/>
    </xf>
    <xf numFmtId="1" fontId="4" fillId="3" borderId="3" xfId="7" applyNumberFormat="1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2" fontId="4" fillId="0" borderId="4" xfId="7" applyNumberFormat="1" applyFont="1" applyFill="1" applyBorder="1" applyAlignment="1">
      <alignment horizontal="left" wrapText="1"/>
    </xf>
    <xf numFmtId="3" fontId="4" fillId="0" borderId="4" xfId="7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0" fontId="4" fillId="0" borderId="5" xfId="0" applyFont="1" applyFill="1" applyBorder="1" applyAlignment="1">
      <alignment horizontal="center"/>
    </xf>
    <xf numFmtId="10" fontId="4" fillId="0" borderId="5" xfId="7" applyNumberFormat="1" applyFont="1" applyFill="1" applyBorder="1" applyAlignment="1">
      <alignment horizontal="left" wrapText="1"/>
    </xf>
    <xf numFmtId="0" fontId="4" fillId="0" borderId="5" xfId="7" applyFont="1" applyFill="1" applyBorder="1" applyAlignment="1">
      <alignment horizontal="right"/>
    </xf>
    <xf numFmtId="0" fontId="4" fillId="0" borderId="5" xfId="0" applyFont="1" applyFill="1" applyBorder="1"/>
    <xf numFmtId="167" fontId="4" fillId="0" borderId="5" xfId="7" applyNumberFormat="1" applyFont="1" applyFill="1" applyBorder="1" applyAlignment="1">
      <alignment horizontal="right"/>
    </xf>
    <xf numFmtId="167" fontId="4" fillId="0" borderId="5" xfId="0" applyNumberFormat="1" applyFont="1" applyFill="1" applyBorder="1" applyAlignment="1">
      <alignment horizontal="right"/>
    </xf>
    <xf numFmtId="167" fontId="4" fillId="0" borderId="5" xfId="0" applyNumberFormat="1" applyFont="1" applyFill="1" applyBorder="1"/>
    <xf numFmtId="1" fontId="4" fillId="0" borderId="5" xfId="7" applyNumberFormat="1" applyFont="1" applyFill="1" applyBorder="1" applyAlignment="1">
      <alignment horizontal="left" wrapText="1"/>
    </xf>
    <xf numFmtId="1" fontId="4" fillId="0" borderId="5" xfId="7" applyNumberFormat="1" applyFont="1" applyFill="1" applyBorder="1" applyAlignment="1">
      <alignment horizontal="right"/>
    </xf>
    <xf numFmtId="1" fontId="4" fillId="0" borderId="5" xfId="0" applyNumberFormat="1" applyFont="1" applyFill="1" applyBorder="1"/>
    <xf numFmtId="3" fontId="4" fillId="0" borderId="5" xfId="7" applyNumberFormat="1" applyFont="1" applyFill="1" applyBorder="1" applyAlignment="1">
      <alignment horizontal="right"/>
    </xf>
    <xf numFmtId="4" fontId="4" fillId="0" borderId="5" xfId="7" applyNumberFormat="1" applyFont="1" applyFill="1" applyBorder="1" applyAlignment="1">
      <alignment horizontal="right"/>
    </xf>
    <xf numFmtId="165" fontId="4" fillId="0" borderId="5" xfId="7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10" fontId="4" fillId="0" borderId="2" xfId="7" applyNumberFormat="1" applyFont="1" applyFill="1" applyBorder="1" applyAlignment="1">
      <alignment horizontal="left" wrapText="1" shrinkToFit="1"/>
    </xf>
    <xf numFmtId="3" fontId="4" fillId="0" borderId="2" xfId="7" applyNumberFormat="1" applyFont="1" applyFill="1" applyBorder="1" applyAlignment="1">
      <alignment horizontal="right"/>
    </xf>
    <xf numFmtId="10" fontId="4" fillId="0" borderId="4" xfId="7" applyNumberFormat="1" applyFont="1" applyFill="1" applyBorder="1" applyAlignment="1">
      <alignment horizontal="left" wrapText="1"/>
    </xf>
    <xf numFmtId="3" fontId="4" fillId="0" borderId="5" xfId="0" applyNumberFormat="1" applyFont="1" applyFill="1" applyBorder="1"/>
    <xf numFmtId="2" fontId="4" fillId="0" borderId="5" xfId="0" applyNumberFormat="1" applyFont="1" applyFill="1" applyBorder="1"/>
    <xf numFmtId="4" fontId="4" fillId="0" borderId="5" xfId="0" applyNumberFormat="1" applyFont="1" applyFill="1" applyBorder="1"/>
    <xf numFmtId="169" fontId="4" fillId="0" borderId="5" xfId="10" applyNumberFormat="1" applyFont="1" applyFill="1" applyBorder="1"/>
    <xf numFmtId="10" fontId="4" fillId="0" borderId="5" xfId="7" applyNumberFormat="1" applyFont="1" applyFill="1" applyBorder="1" applyAlignment="1">
      <alignment horizontal="left" wrapText="1" shrinkToFit="1"/>
    </xf>
    <xf numFmtId="10" fontId="4" fillId="0" borderId="2" xfId="7" applyNumberFormat="1" applyFont="1" applyFill="1" applyBorder="1" applyAlignment="1">
      <alignment horizontal="left" wrapText="1"/>
    </xf>
    <xf numFmtId="165" fontId="4" fillId="0" borderId="2" xfId="7" applyNumberFormat="1" applyFont="1" applyFill="1" applyBorder="1" applyAlignment="1">
      <alignment horizontal="right"/>
    </xf>
    <xf numFmtId="1" fontId="4" fillId="0" borderId="4" xfId="7" applyNumberFormat="1" applyFont="1" applyFill="1" applyBorder="1" applyAlignment="1">
      <alignment horizontal="left" wrapText="1"/>
    </xf>
    <xf numFmtId="4" fontId="4" fillId="0" borderId="4" xfId="7" applyNumberFormat="1" applyFont="1" applyFill="1" applyBorder="1" applyAlignment="1">
      <alignment horizontal="right"/>
    </xf>
    <xf numFmtId="2" fontId="4" fillId="0" borderId="4" xfId="7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4" fontId="4" fillId="0" borderId="4" xfId="0" applyNumberFormat="1" applyFont="1" applyFill="1" applyBorder="1"/>
    <xf numFmtId="10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left" wrapText="1"/>
    </xf>
    <xf numFmtId="2" fontId="4" fillId="0" borderId="2" xfId="7" applyNumberFormat="1" applyFont="1" applyFill="1" applyBorder="1" applyAlignment="1">
      <alignment horizontal="right"/>
    </xf>
    <xf numFmtId="167" fontId="4" fillId="0" borderId="2" xfId="7" applyNumberFormat="1" applyFont="1" applyFill="1" applyBorder="1" applyAlignment="1">
      <alignment horizontal="right"/>
    </xf>
    <xf numFmtId="0" fontId="4" fillId="0" borderId="4" xfId="7" applyFont="1" applyFill="1" applyBorder="1" applyAlignment="1">
      <alignment horizontal="left" wrapText="1"/>
    </xf>
    <xf numFmtId="167" fontId="4" fillId="0" borderId="4" xfId="7" applyNumberFormat="1" applyFont="1" applyFill="1" applyBorder="1" applyAlignment="1">
      <alignment horizontal="right"/>
    </xf>
    <xf numFmtId="167" fontId="4" fillId="0" borderId="4" xfId="0" applyNumberFormat="1" applyFont="1" applyFill="1" applyBorder="1"/>
    <xf numFmtId="0" fontId="4" fillId="0" borderId="5" xfId="7" applyFont="1" applyFill="1" applyBorder="1" applyAlignment="1">
      <alignment horizontal="left" wrapText="1"/>
    </xf>
    <xf numFmtId="0" fontId="4" fillId="0" borderId="5" xfId="7" applyNumberFormat="1" applyFont="1" applyFill="1" applyBorder="1" applyAlignment="1">
      <alignment horizontal="left" vertical="center" wrapText="1"/>
    </xf>
    <xf numFmtId="167" fontId="4" fillId="0" borderId="5" xfId="8" applyNumberFormat="1" applyFont="1" applyFill="1" applyBorder="1" applyAlignment="1">
      <alignment horizontal="right"/>
    </xf>
    <xf numFmtId="2" fontId="4" fillId="0" borderId="5" xfId="8" applyNumberFormat="1" applyFont="1" applyFill="1" applyBorder="1" applyAlignment="1">
      <alignment horizontal="right"/>
    </xf>
    <xf numFmtId="0" fontId="4" fillId="0" borderId="2" xfId="7" applyNumberFormat="1" applyFont="1" applyFill="1" applyBorder="1" applyAlignment="1">
      <alignment horizontal="left" vertical="center" wrapText="1"/>
    </xf>
    <xf numFmtId="2" fontId="4" fillId="0" borderId="2" xfId="8" applyNumberFormat="1" applyFont="1" applyFill="1" applyBorder="1" applyAlignment="1">
      <alignment horizontal="right"/>
    </xf>
    <xf numFmtId="167" fontId="4" fillId="0" borderId="2" xfId="8" applyNumberFormat="1" applyFont="1" applyFill="1" applyBorder="1" applyAlignment="1">
      <alignment horizontal="right"/>
    </xf>
    <xf numFmtId="165" fontId="4" fillId="0" borderId="5" xfId="0" applyNumberFormat="1" applyFont="1" applyBorder="1"/>
    <xf numFmtId="2" fontId="4" fillId="2" borderId="3" xfId="7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0" fontId="4" fillId="0" borderId="5" xfId="7" applyNumberFormat="1" applyFont="1" applyFill="1" applyBorder="1" applyAlignment="1">
      <alignment horizontal="left" wrapText="1" indent="1"/>
    </xf>
    <xf numFmtId="0" fontId="4" fillId="0" borderId="5" xfId="0" applyFont="1" applyFill="1" applyBorder="1" applyAlignment="1">
      <alignment horizontal="left" wrapText="1" indent="2"/>
    </xf>
    <xf numFmtId="10" fontId="4" fillId="0" borderId="5" xfId="7" applyNumberFormat="1" applyFont="1" applyFill="1" applyBorder="1" applyAlignment="1">
      <alignment horizontal="left" wrapText="1" indent="2"/>
    </xf>
    <xf numFmtId="10" fontId="4" fillId="0" borderId="2" xfId="7" applyNumberFormat="1" applyFont="1" applyFill="1" applyBorder="1" applyAlignment="1">
      <alignment horizontal="left" wrapText="1" indent="1"/>
    </xf>
    <xf numFmtId="0" fontId="9" fillId="0" borderId="0" xfId="7" applyNumberFormat="1" applyFont="1" applyFill="1" applyAlignment="1">
      <alignment horizontal="left" vertical="center" wrapText="1"/>
    </xf>
    <xf numFmtId="0" fontId="12" fillId="0" borderId="0" xfId="7" applyFont="1" applyFill="1" applyAlignment="1">
      <alignment wrapText="1"/>
    </xf>
    <xf numFmtId="0" fontId="5" fillId="0" borderId="0" xfId="7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/>
    </xf>
  </cellXfs>
  <cellStyles count="11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Normal_NSSIBU~1" xfId="10" xr:uid="{CFA9B2D4-5C42-4E55-9574-29EC214B49F7}"/>
    <cellStyle name="normal_Показатели - на 2 страници-ново" xfId="7" xr:uid="{00000000-0005-0000-0000-000007000000}"/>
    <cellStyle name="Percent" xfId="8" builtinId="5"/>
    <cellStyle name="Total" xfId="9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57"/>
  <sheetViews>
    <sheetView tabSelected="1" topLeftCell="A4" zoomScaleNormal="100" workbookViewId="0">
      <selection activeCell="B31" sqref="B31"/>
    </sheetView>
  </sheetViews>
  <sheetFormatPr defaultColWidth="12.5703125" defaultRowHeight="12.75"/>
  <cols>
    <col min="1" max="1" width="4.140625" style="8" customWidth="1"/>
    <col min="2" max="2" width="50.140625" style="2" customWidth="1"/>
    <col min="3" max="3" width="13.28515625" style="9" customWidth="1"/>
    <col min="4" max="4" width="12.28515625" style="10" customWidth="1"/>
    <col min="5" max="5" width="13.7109375" style="10" customWidth="1"/>
    <col min="6" max="6" width="10.7109375" style="1" bestFit="1" customWidth="1"/>
    <col min="7" max="8" width="10.7109375" style="1" customWidth="1"/>
    <col min="9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18" ht="18" customHeight="1">
      <c r="B1" s="85" t="s">
        <v>54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18" ht="18" customHeight="1">
      <c r="G2" s="3"/>
      <c r="H2" s="3"/>
      <c r="I2" s="3"/>
      <c r="J2" s="3"/>
      <c r="K2" s="3"/>
      <c r="L2" s="4"/>
      <c r="M2" s="4"/>
    </row>
    <row r="3" spans="1:18" s="5" customFormat="1" ht="34.5" customHeight="1">
      <c r="A3" s="18"/>
      <c r="B3" s="19" t="s">
        <v>90</v>
      </c>
      <c r="C3" s="20" t="s">
        <v>0</v>
      </c>
      <c r="D3" s="20" t="s">
        <v>1</v>
      </c>
      <c r="E3" s="20" t="s">
        <v>2</v>
      </c>
      <c r="F3" s="20" t="s">
        <v>3</v>
      </c>
      <c r="G3" s="21" t="s">
        <v>4</v>
      </c>
      <c r="H3" s="21" t="s">
        <v>5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</row>
    <row r="4" spans="1:18" ht="27.75" customHeight="1">
      <c r="A4" s="13"/>
      <c r="B4" s="14" t="s">
        <v>91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5" customFormat="1" ht="18" customHeight="1">
      <c r="A5" s="22">
        <v>1</v>
      </c>
      <c r="B5" s="23" t="s">
        <v>65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109916</v>
      </c>
      <c r="N5" s="25">
        <v>120342.01300000001</v>
      </c>
      <c r="O5" s="25">
        <v>120492.425</v>
      </c>
      <c r="P5" s="25">
        <v>138979.41699999999</v>
      </c>
      <c r="Q5" s="25">
        <v>167808.976</v>
      </c>
      <c r="R5" s="25">
        <v>183743.44500000001</v>
      </c>
    </row>
    <row r="6" spans="1:18" s="5" customFormat="1" ht="18" customHeight="1">
      <c r="A6" s="26">
        <v>2</v>
      </c>
      <c r="B6" s="27" t="s">
        <v>42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5" customHeight="1">
      <c r="A7" s="26"/>
      <c r="B7" s="79" t="s">
        <v>43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</row>
    <row r="8" spans="1:18" ht="15" customHeight="1">
      <c r="A8" s="26"/>
      <c r="B8" s="80" t="s">
        <v>44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</row>
    <row r="9" spans="1:18" ht="18" customHeight="1">
      <c r="A9" s="26">
        <v>3</v>
      </c>
      <c r="B9" s="33" t="s">
        <v>66</v>
      </c>
      <c r="C9" s="34">
        <v>544.83333333333337</v>
      </c>
      <c r="D9" s="34">
        <f>7309/12</f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f>9860/12</f>
        <v>821.66666666666663</v>
      </c>
      <c r="J9" s="36">
        <f>10535/12</f>
        <v>877.91666666666663</v>
      </c>
      <c r="K9" s="36">
        <f>11379/12</f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f>18733/12</f>
        <v>1561.0833333333333</v>
      </c>
      <c r="Q9" s="36">
        <f>21242/12</f>
        <v>1770.1666666666667</v>
      </c>
      <c r="R9" s="36">
        <f>24147/12</f>
        <v>2012.25</v>
      </c>
    </row>
    <row r="10" spans="1:18" ht="30" customHeight="1">
      <c r="A10" s="26">
        <v>4</v>
      </c>
      <c r="B10" s="27" t="s">
        <v>67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</row>
    <row r="11" spans="1:18" ht="30" customHeight="1">
      <c r="A11" s="26">
        <v>5</v>
      </c>
      <c r="B11" s="27" t="s">
        <v>68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</row>
    <row r="12" spans="1:18" s="6" customFormat="1" ht="30" customHeight="1">
      <c r="A12" s="39">
        <v>6</v>
      </c>
      <c r="B12" s="40" t="s">
        <v>69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</row>
    <row r="13" spans="1:18" ht="27.75" customHeight="1">
      <c r="A13" s="13"/>
      <c r="B13" s="14" t="s">
        <v>92</v>
      </c>
      <c r="C13" s="15"/>
      <c r="D13" s="15"/>
      <c r="E13" s="15"/>
      <c r="F13" s="71"/>
      <c r="G13" s="71"/>
      <c r="H13" s="71"/>
      <c r="I13" s="71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8" customHeight="1">
      <c r="A14" s="22">
        <v>7</v>
      </c>
      <c r="B14" s="42" t="s">
        <v>35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</row>
    <row r="15" spans="1:18" ht="18" customHeight="1">
      <c r="A15" s="26"/>
      <c r="B15" s="78" t="s">
        <v>14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</row>
    <row r="16" spans="1:18" ht="18" customHeight="1">
      <c r="A16" s="26"/>
      <c r="B16" s="78" t="s">
        <v>15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</row>
    <row r="17" spans="1:18" ht="18" customHeight="1">
      <c r="A17" s="26">
        <v>8</v>
      </c>
      <c r="B17" s="27" t="s">
        <v>70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</row>
    <row r="18" spans="1:18" ht="18" customHeight="1">
      <c r="A18" s="26">
        <v>9</v>
      </c>
      <c r="B18" s="27" t="s">
        <v>71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</row>
    <row r="19" spans="1:18" ht="18" customHeight="1">
      <c r="A19" s="26">
        <v>10</v>
      </c>
      <c r="B19" s="33" t="s">
        <v>72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</row>
    <row r="20" spans="1:18" ht="18" hidden="1" customHeight="1">
      <c r="A20" s="26"/>
      <c r="B20" s="33" t="s">
        <v>27</v>
      </c>
      <c r="C20" s="44">
        <f>(C19-C19*0.138)*0.9</f>
        <v>388.33444800000001</v>
      </c>
      <c r="D20" s="44">
        <f>(D19-D19*0.13)*0.9</f>
        <v>434.39274</v>
      </c>
      <c r="E20" s="44">
        <f>(E19-E19*0.121)*0.9</f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f>I19*(1-0.129)*0.9</f>
        <v>535.67022600000007</v>
      </c>
      <c r="J20" s="44">
        <f>J19*(1-0.129)*0.9</f>
        <v>569.42495999999994</v>
      </c>
      <c r="K20" s="46">
        <f>0.9*0.871*K19</f>
        <v>603.65787300000011</v>
      </c>
      <c r="L20" s="46">
        <f>0.9*(1-0.1334)*L19</f>
        <v>640.72850940000001</v>
      </c>
      <c r="M20" s="46">
        <f>0.9*(1-0.1378)*M19</f>
        <v>690.54460199999994</v>
      </c>
      <c r="N20" s="46">
        <f>0.9*(1-0.1378)*N19</f>
        <v>765.51978959999997</v>
      </c>
      <c r="O20" s="46">
        <f>0.9*(1-0.1378)*O19</f>
        <v>829.91061000000002</v>
      </c>
      <c r="P20" s="46">
        <f t="shared" ref="P20:R20" si="0">0.9*(1-0.1378)*P19</f>
        <v>907.314615</v>
      </c>
      <c r="Q20" s="46">
        <f t="shared" si="0"/>
        <v>1007.571231</v>
      </c>
      <c r="R20" s="46">
        <f t="shared" si="0"/>
        <v>1121.717889</v>
      </c>
    </row>
    <row r="21" spans="1:18" ht="18" customHeight="1">
      <c r="A21" s="26">
        <v>11</v>
      </c>
      <c r="B21" s="27" t="s">
        <v>73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</row>
    <row r="22" spans="1:18" ht="30" customHeight="1">
      <c r="A22" s="26">
        <v>12</v>
      </c>
      <c r="B22" s="27" t="s">
        <v>74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</row>
    <row r="23" spans="1:18" ht="18" customHeight="1">
      <c r="A23" s="26">
        <f>A22+1</f>
        <v>13</v>
      </c>
      <c r="B23" s="27" t="s">
        <v>75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</row>
    <row r="24" spans="1:18" ht="18" customHeight="1">
      <c r="A24" s="26">
        <f t="shared" ref="A24:A28" si="1">A23+1</f>
        <v>14</v>
      </c>
      <c r="B24" s="27" t="s">
        <v>76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</row>
    <row r="25" spans="1:18" ht="30" customHeight="1">
      <c r="A25" s="26">
        <f t="shared" si="1"/>
        <v>15</v>
      </c>
      <c r="B25" s="47" t="s">
        <v>77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</row>
    <row r="26" spans="1:18" ht="60" customHeight="1">
      <c r="A26" s="26">
        <f t="shared" si="1"/>
        <v>16</v>
      </c>
      <c r="B26" s="27" t="s">
        <v>41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f>334432+12674.1+55979.1</f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 t="s">
        <v>51</v>
      </c>
      <c r="Q26" s="38">
        <v>864099.8</v>
      </c>
      <c r="R26" s="38">
        <v>878736.56</v>
      </c>
    </row>
    <row r="27" spans="1:18" ht="30" customHeight="1">
      <c r="A27" s="26">
        <f t="shared" si="1"/>
        <v>17</v>
      </c>
      <c r="B27" s="27" t="s">
        <v>78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 t="s">
        <v>52</v>
      </c>
      <c r="Q27" s="38">
        <v>554859.1</v>
      </c>
      <c r="R27" s="70">
        <v>597134.59</v>
      </c>
    </row>
    <row r="28" spans="1:18" ht="45" customHeight="1">
      <c r="A28" s="26">
        <f t="shared" si="1"/>
        <v>18</v>
      </c>
      <c r="B28" s="27" t="s">
        <v>79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f>190818.7+3302.9</f>
        <v>194121.60000000001</v>
      </c>
      <c r="Q28" s="38">
        <f>292288.2+3015.7</f>
        <v>295303.90000000002</v>
      </c>
      <c r="R28" s="38">
        <v>329555.7</v>
      </c>
    </row>
    <row r="29" spans="1:18" ht="45" customHeight="1">
      <c r="A29" s="39">
        <v>19</v>
      </c>
      <c r="B29" s="48" t="s">
        <v>80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</row>
    <row r="30" spans="1:18" ht="27.75" customHeight="1">
      <c r="A30" s="13"/>
      <c r="B30" s="14" t="s">
        <v>104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8" customHeight="1">
      <c r="A31" s="22">
        <v>20</v>
      </c>
      <c r="B31" s="50" t="s">
        <v>72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f>L19</f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</row>
    <row r="32" spans="1:18" ht="18" customHeight="1">
      <c r="A32" s="26"/>
      <c r="B32" s="78" t="s">
        <v>16</v>
      </c>
      <c r="C32" s="55"/>
      <c r="D32" s="56">
        <f>D31/C31*100</f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f t="shared" ref="I32:R32" si="2">I31/H31*100</f>
        <v>105.33503923049652</v>
      </c>
      <c r="J32" s="30">
        <f t="shared" si="2"/>
        <v>106.30140193754207</v>
      </c>
      <c r="K32" s="30">
        <f t="shared" si="2"/>
        <v>106.01183920704847</v>
      </c>
      <c r="L32" s="30">
        <f t="shared" si="2"/>
        <v>106.67991221577257</v>
      </c>
      <c r="M32" s="30">
        <f t="shared" si="2"/>
        <v>108.32491387810252</v>
      </c>
      <c r="N32" s="30">
        <f t="shared" si="2"/>
        <v>110.85739970783234</v>
      </c>
      <c r="O32" s="30">
        <f t="shared" si="2"/>
        <v>108.41138547621945</v>
      </c>
      <c r="P32" s="30">
        <f t="shared" si="2"/>
        <v>109.32678821879382</v>
      </c>
      <c r="Q32" s="30">
        <f t="shared" si="2"/>
        <v>111.0498182595681</v>
      </c>
      <c r="R32" s="30">
        <f t="shared" si="2"/>
        <v>111.32889214062919</v>
      </c>
    </row>
    <row r="33" spans="1:18" ht="30" customHeight="1">
      <c r="A33" s="26">
        <v>21</v>
      </c>
      <c r="B33" s="27" t="s">
        <v>96</v>
      </c>
      <c r="C33" s="37">
        <v>2000</v>
      </c>
      <c r="D33" s="37">
        <v>2000</v>
      </c>
      <c r="E33" s="37">
        <v>2000</v>
      </c>
      <c r="F33" s="37">
        <v>2000</v>
      </c>
      <c r="G33" s="37">
        <v>2000</v>
      </c>
      <c r="H33" s="37">
        <v>2200</v>
      </c>
      <c r="I33" s="37">
        <v>2400</v>
      </c>
      <c r="J33" s="37">
        <v>2600</v>
      </c>
      <c r="K33" s="37">
        <v>2600</v>
      </c>
      <c r="L33" s="37">
        <v>2600</v>
      </c>
      <c r="M33" s="37">
        <v>2600</v>
      </c>
      <c r="N33" s="37">
        <v>3000</v>
      </c>
      <c r="O33" s="37">
        <v>3000</v>
      </c>
      <c r="P33" s="37">
        <v>3000</v>
      </c>
      <c r="Q33" s="37">
        <f>(3*3000+9*3400)/12</f>
        <v>3300</v>
      </c>
      <c r="R33" s="37">
        <v>3400</v>
      </c>
    </row>
    <row r="34" spans="1:18" ht="18" customHeight="1">
      <c r="A34" s="26"/>
      <c r="B34" s="78" t="s">
        <v>16</v>
      </c>
      <c r="C34" s="37"/>
      <c r="D34" s="37">
        <f>D33/C33*100</f>
        <v>100</v>
      </c>
      <c r="E34" s="37">
        <f t="shared" ref="E34:R34" si="3">E33/D33*100</f>
        <v>100</v>
      </c>
      <c r="F34" s="37">
        <f t="shared" si="3"/>
        <v>100</v>
      </c>
      <c r="G34" s="37">
        <f t="shared" si="3"/>
        <v>100</v>
      </c>
      <c r="H34" s="37">
        <f t="shared" si="3"/>
        <v>110.00000000000001</v>
      </c>
      <c r="I34" s="37">
        <f t="shared" si="3"/>
        <v>109.09090909090908</v>
      </c>
      <c r="J34" s="37">
        <f t="shared" si="3"/>
        <v>108.33333333333333</v>
      </c>
      <c r="K34" s="37">
        <f t="shared" si="3"/>
        <v>100</v>
      </c>
      <c r="L34" s="37">
        <f t="shared" si="3"/>
        <v>100</v>
      </c>
      <c r="M34" s="37">
        <f t="shared" si="3"/>
        <v>100</v>
      </c>
      <c r="N34" s="37">
        <f t="shared" si="3"/>
        <v>115.38461538461537</v>
      </c>
      <c r="O34" s="37">
        <f t="shared" si="3"/>
        <v>100</v>
      </c>
      <c r="P34" s="37">
        <f t="shared" si="3"/>
        <v>100</v>
      </c>
      <c r="Q34" s="37">
        <f t="shared" si="3"/>
        <v>110.00000000000001</v>
      </c>
      <c r="R34" s="37">
        <f t="shared" si="3"/>
        <v>103.03030303030303</v>
      </c>
    </row>
    <row r="35" spans="1:18" ht="18" customHeight="1">
      <c r="A35" s="26">
        <v>22</v>
      </c>
      <c r="B35" s="57" t="s">
        <v>81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</row>
    <row r="36" spans="1:18" ht="18" customHeight="1">
      <c r="A36" s="26"/>
      <c r="B36" s="78" t="s">
        <v>16</v>
      </c>
      <c r="C36" s="28"/>
      <c r="D36" s="56">
        <f>D35/C35*100</f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f t="shared" ref="I36:R36" si="4">I35/H35*100</f>
        <v>105.45652469723773</v>
      </c>
      <c r="J36" s="30">
        <f t="shared" si="4"/>
        <v>103.79999999999998</v>
      </c>
      <c r="K36" s="30">
        <f t="shared" si="4"/>
        <v>103.38740754552802</v>
      </c>
      <c r="L36" s="30">
        <f t="shared" si="4"/>
        <v>103.84152939761933</v>
      </c>
      <c r="M36" s="30">
        <f t="shared" si="4"/>
        <v>105.45938748335553</v>
      </c>
      <c r="N36" s="30">
        <f t="shared" si="4"/>
        <v>105.13559508124726</v>
      </c>
      <c r="O36" s="30">
        <f t="shared" si="4"/>
        <v>114.13466308122079</v>
      </c>
      <c r="P36" s="30">
        <f t="shared" si="4"/>
        <v>122.76917446302353</v>
      </c>
      <c r="Q36" s="30">
        <f t="shared" si="4"/>
        <v>125.68053511207169</v>
      </c>
      <c r="R36" s="30">
        <f t="shared" si="4"/>
        <v>116.29851454324429</v>
      </c>
    </row>
    <row r="37" spans="1:18" s="7" customFormat="1" ht="18" customHeight="1">
      <c r="A37" s="26">
        <v>23</v>
      </c>
      <c r="B37" s="57" t="s">
        <v>82</v>
      </c>
      <c r="C37" s="56">
        <v>210</v>
      </c>
      <c r="D37" s="56">
        <f>(254.92*1589133+410.62*92313)/(1589133+92313)</f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</row>
    <row r="38" spans="1:18" s="7" customFormat="1" ht="18" customHeight="1">
      <c r="A38" s="26"/>
      <c r="B38" s="78" t="s">
        <v>16</v>
      </c>
      <c r="C38" s="28"/>
      <c r="D38" s="56">
        <f>D37/C37*100</f>
        <v>125.46099024292185</v>
      </c>
      <c r="E38" s="56">
        <f>E37/D37*100</f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f t="shared" ref="I38:R38" si="5">I37/H37*100</f>
        <v>105.13062340846932</v>
      </c>
      <c r="J38" s="30">
        <f t="shared" si="5"/>
        <v>105.17927095481593</v>
      </c>
      <c r="K38" s="30">
        <f t="shared" si="5"/>
        <v>103.83248514485541</v>
      </c>
      <c r="L38" s="30">
        <f t="shared" si="5"/>
        <v>103.87995947537034</v>
      </c>
      <c r="M38" s="30">
        <f t="shared" si="5"/>
        <v>105.12151404923824</v>
      </c>
      <c r="N38" s="30">
        <f t="shared" si="5"/>
        <v>106.02542564128281</v>
      </c>
      <c r="O38" s="30">
        <f t="shared" si="5"/>
        <v>114.27726799735125</v>
      </c>
      <c r="P38" s="30">
        <f t="shared" si="5"/>
        <v>121.15022454005504</v>
      </c>
      <c r="Q38" s="30">
        <f t="shared" si="5"/>
        <v>124.8338771117678</v>
      </c>
      <c r="R38" s="30">
        <f t="shared" si="5"/>
        <v>117.8491769181297</v>
      </c>
    </row>
    <row r="39" spans="1:18" ht="18" customHeight="1">
      <c r="A39" s="26">
        <v>24</v>
      </c>
      <c r="B39" s="27" t="s">
        <v>83</v>
      </c>
      <c r="C39" s="37">
        <f>(76.23+84.12)/2</f>
        <v>80.175000000000011</v>
      </c>
      <c r="D39" s="37">
        <f>(92.53+100.86)/2</f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f>(118.14+120.98)/2</f>
        <v>119.56</v>
      </c>
      <c r="M39" s="37">
        <f>(120.98+125.58)/2</f>
        <v>123.28</v>
      </c>
      <c r="N39" s="37">
        <f>(125.58+132.74)/2</f>
        <v>129.16</v>
      </c>
      <c r="O39" s="37">
        <f>(132.74+141.63)/2</f>
        <v>137.185</v>
      </c>
      <c r="P39" s="37">
        <v>145.17000000000002</v>
      </c>
      <c r="Q39" s="37">
        <f>(170+247)/2</f>
        <v>208.5</v>
      </c>
      <c r="R39" s="37">
        <f>(247+276.64)/2</f>
        <v>261.82</v>
      </c>
    </row>
    <row r="40" spans="1:18" ht="18" customHeight="1">
      <c r="A40" s="26"/>
      <c r="B40" s="78" t="s">
        <v>16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f t="shared" ref="I40:P40" si="6">I39/H39*100</f>
        <v>103.50909766060157</v>
      </c>
      <c r="J40" s="30">
        <f t="shared" si="6"/>
        <v>102.31390134529148</v>
      </c>
      <c r="K40" s="30">
        <f t="shared" si="6"/>
        <v>102.25280504908835</v>
      </c>
      <c r="L40" s="30">
        <f t="shared" si="6"/>
        <v>102.49464209172739</v>
      </c>
      <c r="M40" s="30">
        <f t="shared" si="6"/>
        <v>103.11140849782537</v>
      </c>
      <c r="N40" s="30">
        <f t="shared" si="6"/>
        <v>104.76963011031796</v>
      </c>
      <c r="O40" s="30">
        <f t="shared" si="6"/>
        <v>106.21322390833076</v>
      </c>
      <c r="P40" s="30">
        <f t="shared" si="6"/>
        <v>105.82060720924301</v>
      </c>
      <c r="Q40" s="30">
        <f>Q39/P39*100</f>
        <v>143.6247158503823</v>
      </c>
      <c r="R40" s="30">
        <f>R39/Q39*100</f>
        <v>125.57314148681056</v>
      </c>
    </row>
    <row r="41" spans="1:18" ht="45" customHeight="1">
      <c r="A41" s="26">
        <v>25</v>
      </c>
      <c r="B41" s="27" t="s">
        <v>84</v>
      </c>
      <c r="C41" s="37">
        <f>(102.85+113.49)/2</f>
        <v>108.16999999999999</v>
      </c>
      <c r="D41" s="37">
        <f>(124.84+136.08)/2</f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f>(161.38*6+180*3+200*3)/12</f>
        <v>175.68999999999997</v>
      </c>
      <c r="M41" s="37">
        <f>(200+207.6)/2</f>
        <v>203.8</v>
      </c>
      <c r="N41" s="37">
        <f>(207.6+219.43)/2</f>
        <v>213.51499999999999</v>
      </c>
      <c r="O41" s="37">
        <f>(219.43+250)/2</f>
        <v>234.715</v>
      </c>
      <c r="P41" s="37">
        <v>300</v>
      </c>
      <c r="Q41" s="37">
        <f>(370+467)/2</f>
        <v>418.5</v>
      </c>
      <c r="R41" s="37">
        <f>(467+523.04)/2</f>
        <v>495.02</v>
      </c>
    </row>
    <row r="42" spans="1:18" ht="18" customHeight="1">
      <c r="A42" s="26"/>
      <c r="B42" s="27" t="s">
        <v>17</v>
      </c>
      <c r="C42" s="28"/>
      <c r="D42" s="56">
        <f>D41/C41*100</f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f t="shared" ref="I42:R42" si="7">I41/H41*100</f>
        <v>102.35294117647058</v>
      </c>
      <c r="J42" s="30">
        <f t="shared" si="7"/>
        <v>102.44334975369458</v>
      </c>
      <c r="K42" s="30">
        <f t="shared" si="7"/>
        <v>102.20555234981086</v>
      </c>
      <c r="L42" s="30">
        <f t="shared" si="7"/>
        <v>110.21265918072891</v>
      </c>
      <c r="M42" s="30">
        <f t="shared" si="7"/>
        <v>115.9997723262565</v>
      </c>
      <c r="N42" s="30">
        <f t="shared" si="7"/>
        <v>104.76692836113837</v>
      </c>
      <c r="O42" s="30">
        <f t="shared" si="7"/>
        <v>109.9290447977894</v>
      </c>
      <c r="P42" s="30">
        <f t="shared" si="7"/>
        <v>127.81458364399379</v>
      </c>
      <c r="Q42" s="30">
        <f t="shared" si="7"/>
        <v>139.5</v>
      </c>
      <c r="R42" s="30">
        <f t="shared" si="7"/>
        <v>118.28434886499402</v>
      </c>
    </row>
    <row r="43" spans="1:18" ht="30" customHeight="1">
      <c r="A43" s="26">
        <v>26</v>
      </c>
      <c r="B43" s="27" t="s">
        <v>85</v>
      </c>
      <c r="C43" s="37">
        <v>490</v>
      </c>
      <c r="D43" s="37">
        <f>(490*3+700*9)/12</f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f>(910+1200)/2</f>
        <v>1055</v>
      </c>
      <c r="O43" s="44">
        <v>1200</v>
      </c>
      <c r="P43" s="44">
        <v>1440</v>
      </c>
      <c r="Q43" s="44">
        <f>(1500*6+2000*3+3400*3)/12</f>
        <v>2100</v>
      </c>
      <c r="R43" s="44">
        <v>3400</v>
      </c>
    </row>
    <row r="44" spans="1:18" ht="18" customHeight="1">
      <c r="A44" s="26"/>
      <c r="B44" s="27" t="s">
        <v>17</v>
      </c>
      <c r="C44" s="56"/>
      <c r="D44" s="56">
        <f>D43/C43*100</f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f t="shared" ref="I44:R44" si="8">I43/H43*100</f>
        <v>106.9767441860465</v>
      </c>
      <c r="J44" s="30">
        <f t="shared" si="8"/>
        <v>108.69565217391303</v>
      </c>
      <c r="K44" s="30">
        <f t="shared" si="8"/>
        <v>104</v>
      </c>
      <c r="L44" s="30">
        <f t="shared" si="8"/>
        <v>100</v>
      </c>
      <c r="M44" s="30">
        <f t="shared" si="8"/>
        <v>100</v>
      </c>
      <c r="N44" s="30">
        <f t="shared" si="8"/>
        <v>115.93406593406594</v>
      </c>
      <c r="O44" s="30">
        <f t="shared" si="8"/>
        <v>113.74407582938389</v>
      </c>
      <c r="P44" s="30">
        <f t="shared" si="8"/>
        <v>120</v>
      </c>
      <c r="Q44" s="30">
        <f t="shared" si="8"/>
        <v>145.83333333333331</v>
      </c>
      <c r="R44" s="30">
        <f t="shared" si="8"/>
        <v>161.9047619047619</v>
      </c>
    </row>
    <row r="45" spans="1:18" ht="18" customHeight="1">
      <c r="A45" s="26">
        <v>27</v>
      </c>
      <c r="B45" s="27" t="s">
        <v>86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f>(3*650+9*710)/12</f>
        <v>695</v>
      </c>
      <c r="R45" s="37">
        <v>780</v>
      </c>
    </row>
    <row r="46" spans="1:18" ht="18" customHeight="1">
      <c r="A46" s="39"/>
      <c r="B46" s="48" t="s">
        <v>18</v>
      </c>
      <c r="C46" s="58"/>
      <c r="D46" s="58">
        <f>D45/C45*100</f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f t="shared" ref="I46:R46" si="9">I45/H45*100</f>
        <v>109.6774193548387</v>
      </c>
      <c r="J46" s="59">
        <f t="shared" si="9"/>
        <v>108.8235294117647</v>
      </c>
      <c r="K46" s="59">
        <f t="shared" si="9"/>
        <v>113.51351351351352</v>
      </c>
      <c r="L46" s="59">
        <f t="shared" si="9"/>
        <v>109.52380952380953</v>
      </c>
      <c r="M46" s="59">
        <f t="shared" si="9"/>
        <v>110.86956521739131</v>
      </c>
      <c r="N46" s="59">
        <f t="shared" si="9"/>
        <v>109.80392156862746</v>
      </c>
      <c r="O46" s="59">
        <f t="shared" si="9"/>
        <v>108.92857142857142</v>
      </c>
      <c r="P46" s="59">
        <f t="shared" si="9"/>
        <v>106.55737704918033</v>
      </c>
      <c r="Q46" s="59">
        <f t="shared" si="9"/>
        <v>106.92307692307692</v>
      </c>
      <c r="R46" s="59">
        <f t="shared" si="9"/>
        <v>112.23021582733811</v>
      </c>
    </row>
    <row r="47" spans="1:18" ht="27.75" customHeight="1">
      <c r="A47" s="13"/>
      <c r="B47" s="14" t="s">
        <v>103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ht="18" customHeight="1">
      <c r="A48" s="22">
        <v>28</v>
      </c>
      <c r="B48" s="60" t="s">
        <v>36</v>
      </c>
      <c r="C48" s="61">
        <f>C23/C5*100/1000</f>
        <v>8.8561088247697217</v>
      </c>
      <c r="D48" s="61">
        <f>D23/D5*100/1000</f>
        <v>10.445158661401184</v>
      </c>
      <c r="E48" s="61">
        <f>E23/E5*100/1000</f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f t="shared" ref="I48:Q48" si="10">I23/I5*100/1000</f>
        <v>11.147839639682466</v>
      </c>
      <c r="J48" s="62">
        <f t="shared" si="10"/>
        <v>10.898503980082838</v>
      </c>
      <c r="K48" s="62">
        <f t="shared" si="10"/>
        <v>10.684958206168918</v>
      </c>
      <c r="L48" s="62">
        <f t="shared" si="10"/>
        <v>10.282712717781912</v>
      </c>
      <c r="M48" s="62">
        <f t="shared" si="10"/>
        <v>10.170383747589069</v>
      </c>
      <c r="N48" s="62">
        <f t="shared" si="10"/>
        <v>9.6861318083485948</v>
      </c>
      <c r="O48" s="62">
        <f t="shared" si="10"/>
        <v>11.856093277232986</v>
      </c>
      <c r="P48" s="62">
        <f t="shared" si="10"/>
        <v>12.458335179230177</v>
      </c>
      <c r="Q48" s="62">
        <f t="shared" si="10"/>
        <v>10.791049878047049</v>
      </c>
      <c r="R48" s="62">
        <f t="shared" ref="R48" si="11">R23/R5*100/1000</f>
        <v>11.760698347633571</v>
      </c>
    </row>
    <row r="49" spans="1:18" ht="18" customHeight="1">
      <c r="A49" s="26">
        <f>A48+1</f>
        <v>29</v>
      </c>
      <c r="B49" s="63" t="s">
        <v>19</v>
      </c>
      <c r="C49" s="30">
        <f>C24/C5*100/1000</f>
        <v>7.6836071629579799</v>
      </c>
      <c r="D49" s="30">
        <f>D24/D5*100/1000</f>
        <v>8.8553211188696519</v>
      </c>
      <c r="E49" s="30">
        <f>E24/E5*100/1000</f>
        <v>9.3219368924260237</v>
      </c>
      <c r="F49" s="30">
        <f t="shared" ref="F49:O49" si="12">F24/F5*100/1000</f>
        <v>8.7413629218746163</v>
      </c>
      <c r="G49" s="30">
        <f t="shared" si="12"/>
        <v>8.733147135268565</v>
      </c>
      <c r="H49" s="30">
        <f t="shared" si="12"/>
        <v>9.4174028424495155</v>
      </c>
      <c r="I49" s="30">
        <f t="shared" si="12"/>
        <v>9.6454869123449161</v>
      </c>
      <c r="J49" s="30">
        <f t="shared" si="12"/>
        <v>9.3879325897891057</v>
      </c>
      <c r="K49" s="30">
        <f t="shared" si="12"/>
        <v>9.1311068810370308</v>
      </c>
      <c r="L49" s="30">
        <f t="shared" si="12"/>
        <v>8.7718398371687627</v>
      </c>
      <c r="M49" s="30">
        <f t="shared" si="12"/>
        <v>8.6028335274209411</v>
      </c>
      <c r="N49" s="30">
        <f t="shared" si="12"/>
        <v>8.1937528334348215</v>
      </c>
      <c r="O49" s="30">
        <f t="shared" si="12"/>
        <v>9.2431769051041996</v>
      </c>
      <c r="P49" s="32">
        <f t="shared" ref="P49" si="13">P24/P5*100/1000</f>
        <v>10.252713767679715</v>
      </c>
      <c r="Q49" s="32">
        <f t="shared" ref="Q49:R49" si="14">Q24/Q5*100/1000</f>
        <v>9.3169715784452443</v>
      </c>
      <c r="R49" s="32">
        <f t="shared" si="14"/>
        <v>10.406420305225039</v>
      </c>
    </row>
    <row r="50" spans="1:18" ht="18" customHeight="1">
      <c r="A50" s="26">
        <f t="shared" ref="A50:A52" si="15">A49+1</f>
        <v>30</v>
      </c>
      <c r="B50" s="64" t="s">
        <v>87</v>
      </c>
      <c r="C50" s="65">
        <f t="shared" ref="C50:R50" si="16">C17/C14*100</f>
        <v>77.681682663294083</v>
      </c>
      <c r="D50" s="65">
        <f t="shared" si="16"/>
        <v>77.479301679718731</v>
      </c>
      <c r="E50" s="65">
        <f t="shared" si="16"/>
        <v>77.413464835868467</v>
      </c>
      <c r="F50" s="65">
        <f t="shared" si="16"/>
        <v>76.292755850070321</v>
      </c>
      <c r="G50" s="65">
        <f t="shared" si="16"/>
        <v>80.058410919737327</v>
      </c>
      <c r="H50" s="65">
        <f t="shared" si="16"/>
        <v>80.441937138251888</v>
      </c>
      <c r="I50" s="65">
        <f t="shared" si="16"/>
        <v>79.773873067210303</v>
      </c>
      <c r="J50" s="65">
        <f t="shared" si="16"/>
        <v>79.019966573605927</v>
      </c>
      <c r="K50" s="65">
        <f t="shared" si="16"/>
        <v>78.870927960919133</v>
      </c>
      <c r="L50" s="65">
        <f t="shared" si="16"/>
        <v>78.161643559654934</v>
      </c>
      <c r="M50" s="65">
        <f t="shared" si="16"/>
        <v>77.51788234602617</v>
      </c>
      <c r="N50" s="65">
        <f t="shared" si="16"/>
        <v>76.780555964165004</v>
      </c>
      <c r="O50" s="65">
        <f t="shared" si="16"/>
        <v>78.813573793861281</v>
      </c>
      <c r="P50" s="65">
        <f t="shared" si="16"/>
        <v>75.7218484474039</v>
      </c>
      <c r="Q50" s="65">
        <f t="shared" si="16"/>
        <v>72.883375819406211</v>
      </c>
      <c r="R50" s="65">
        <f t="shared" si="16"/>
        <v>72.350342198118</v>
      </c>
    </row>
    <row r="51" spans="1:18" ht="30" customHeight="1">
      <c r="A51" s="26">
        <f t="shared" si="15"/>
        <v>31</v>
      </c>
      <c r="B51" s="64" t="s">
        <v>88</v>
      </c>
      <c r="C51" s="65">
        <f t="shared" ref="C51:R51" si="17">C35/C31*100</f>
        <v>41.74724308774173</v>
      </c>
      <c r="D51" s="65">
        <f>D35/D31*100</f>
        <v>44.064313782039733</v>
      </c>
      <c r="E51" s="65">
        <f t="shared" si="17"/>
        <v>46.191240159206068</v>
      </c>
      <c r="F51" s="65">
        <f t="shared" si="17"/>
        <v>44.875848679951233</v>
      </c>
      <c r="G51" s="65">
        <f t="shared" si="17"/>
        <v>43.880852991618937</v>
      </c>
      <c r="H51" s="65">
        <f t="shared" si="17"/>
        <v>45.313150309065399</v>
      </c>
      <c r="I51" s="65">
        <f t="shared" si="17"/>
        <v>45.365411069160302</v>
      </c>
      <c r="J51" s="65">
        <f t="shared" si="17"/>
        <v>44.29790748898678</v>
      </c>
      <c r="K51" s="65">
        <f t="shared" si="17"/>
        <v>43.201267417247777</v>
      </c>
      <c r="L51" s="65">
        <f t="shared" si="17"/>
        <v>42.051831383671527</v>
      </c>
      <c r="M51" s="65">
        <f t="shared" si="17"/>
        <v>40.939431396786155</v>
      </c>
      <c r="N51" s="65">
        <f t="shared" si="17"/>
        <v>38.826379596967115</v>
      </c>
      <c r="O51" s="65">
        <f t="shared" si="17"/>
        <v>40.876110331930811</v>
      </c>
      <c r="P51" s="65">
        <f t="shared" si="17"/>
        <v>45.902073979046399</v>
      </c>
      <c r="Q51" s="65">
        <f t="shared" si="17"/>
        <v>51.949632253841116</v>
      </c>
      <c r="R51" s="65">
        <f t="shared" si="17"/>
        <v>54.268617481235516</v>
      </c>
    </row>
    <row r="52" spans="1:18" s="5" customFormat="1" ht="30" customHeight="1">
      <c r="A52" s="39">
        <f t="shared" si="15"/>
        <v>32</v>
      </c>
      <c r="B52" s="67" t="s">
        <v>89</v>
      </c>
      <c r="C52" s="69">
        <f>C35/C20*100</f>
        <v>53.811862706550308</v>
      </c>
      <c r="D52" s="69">
        <f t="shared" ref="D52:R52" si="18">D35/D20*100</f>
        <v>56.276262812311273</v>
      </c>
      <c r="E52" s="69">
        <f t="shared" si="18"/>
        <v>58.388623636968859</v>
      </c>
      <c r="F52" s="69">
        <f t="shared" si="18"/>
        <v>57.246904809224688</v>
      </c>
      <c r="G52" s="69">
        <f t="shared" si="18"/>
        <v>55.977615756625767</v>
      </c>
      <c r="H52" s="69">
        <f t="shared" si="18"/>
        <v>57.804758654248502</v>
      </c>
      <c r="I52" s="69">
        <f t="shared" si="18"/>
        <v>57.871426290547646</v>
      </c>
      <c r="J52" s="69">
        <f t="shared" si="18"/>
        <v>56.509640884024471</v>
      </c>
      <c r="K52" s="69">
        <f t="shared" si="18"/>
        <v>55.110686844301284</v>
      </c>
      <c r="L52" s="69">
        <f t="shared" si="18"/>
        <v>53.916751780485072</v>
      </c>
      <c r="M52" s="69">
        <f t="shared" si="18"/>
        <v>52.758358974182528</v>
      </c>
      <c r="N52" s="69">
        <f t="shared" si="18"/>
        <v>50.035283895161108</v>
      </c>
      <c r="O52" s="69">
        <f t="shared" si="18"/>
        <v>52.676757560672705</v>
      </c>
      <c r="P52" s="69">
        <f t="shared" si="18"/>
        <v>59.153681768919817</v>
      </c>
      <c r="Q52" s="69">
        <f t="shared" si="18"/>
        <v>66.947127830409443</v>
      </c>
      <c r="R52" s="69">
        <f t="shared" si="18"/>
        <v>69.935587877568381</v>
      </c>
    </row>
    <row r="53" spans="1:18">
      <c r="B53" s="82" t="s">
        <v>102</v>
      </c>
      <c r="C53" s="11"/>
      <c r="D53" s="12"/>
      <c r="E53" s="12"/>
    </row>
    <row r="54" spans="1:18">
      <c r="B54" s="83" t="s">
        <v>53</v>
      </c>
    </row>
    <row r="55" spans="1:18">
      <c r="B55" s="2" t="s">
        <v>63</v>
      </c>
    </row>
    <row r="56" spans="1:18">
      <c r="B56" s="2" t="s">
        <v>64</v>
      </c>
    </row>
    <row r="57" spans="1:18">
      <c r="B57" s="2" t="s">
        <v>56</v>
      </c>
    </row>
  </sheetData>
  <mergeCells count="1">
    <mergeCell ref="B1:R1"/>
  </mergeCells>
  <phoneticPr fontId="7" type="noConversion"/>
  <printOptions horizontalCentered="1"/>
  <pageMargins left="0.70866141732283461" right="0.70866141732283461" top="0.74803149606299213" bottom="0.74803149606299213" header="0.31496062992125984" footer="0.31496062992125984"/>
  <pageSetup paperSize="9" scale="52" orientation="portrait" r:id="rId1"/>
  <headerFooter alignWithMargins="0">
    <oddHeader>&amp;R&amp;"Times New Roman,Regular"&amp;12класификация на информация
ниво 0, TLP-WHITE</oddHeader>
    <oddFooter>&amp;C&amp;"Arial Cyr,Regular"Страница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R57"/>
  <sheetViews>
    <sheetView topLeftCell="A36" zoomScaleNormal="100" workbookViewId="0">
      <selection activeCell="B54" sqref="B54"/>
    </sheetView>
  </sheetViews>
  <sheetFormatPr defaultColWidth="12.5703125" defaultRowHeight="12.75"/>
  <cols>
    <col min="1" max="1" width="4.140625" style="74" customWidth="1"/>
    <col min="2" max="2" width="52.85546875" style="2" customWidth="1"/>
    <col min="3" max="3" width="13.28515625" style="9" customWidth="1"/>
    <col min="4" max="4" width="12.28515625" style="10" customWidth="1"/>
    <col min="5" max="5" width="13.7109375" style="10" customWidth="1"/>
    <col min="6" max="6" width="10.7109375" style="1" bestFit="1" customWidth="1"/>
    <col min="7" max="8" width="10.7109375" style="1" customWidth="1"/>
    <col min="9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18" ht="18" customHeight="1">
      <c r="B1" s="85" t="s">
        <v>55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18" ht="18" customHeight="1">
      <c r="G2" s="3"/>
      <c r="H2" s="3"/>
      <c r="I2" s="3"/>
      <c r="J2" s="3"/>
      <c r="K2" s="3"/>
      <c r="L2" s="4"/>
      <c r="M2" s="4"/>
    </row>
    <row r="3" spans="1:18" s="5" customFormat="1" ht="34.5" customHeight="1">
      <c r="A3" s="75"/>
      <c r="B3" s="19" t="s">
        <v>6</v>
      </c>
      <c r="C3" s="20" t="s">
        <v>0</v>
      </c>
      <c r="D3" s="20" t="s">
        <v>1</v>
      </c>
      <c r="E3" s="20" t="s">
        <v>2</v>
      </c>
      <c r="F3" s="20" t="s">
        <v>3</v>
      </c>
      <c r="G3" s="21" t="s">
        <v>4</v>
      </c>
      <c r="H3" s="21">
        <v>2013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</row>
    <row r="4" spans="1:18" ht="27.75" customHeight="1">
      <c r="A4" s="76"/>
      <c r="B4" s="14" t="s">
        <v>7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5" customFormat="1" ht="18" customHeight="1">
      <c r="A5" s="77">
        <v>1</v>
      </c>
      <c r="B5" s="23" t="s">
        <v>21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109916</v>
      </c>
      <c r="N5" s="25">
        <v>120342.01300000001</v>
      </c>
      <c r="O5" s="25">
        <v>120492.425</v>
      </c>
      <c r="P5" s="25">
        <v>138979.41699999999</v>
      </c>
      <c r="Q5" s="25">
        <v>167808.976</v>
      </c>
      <c r="R5" s="25">
        <v>183743.44500000001</v>
      </c>
    </row>
    <row r="6" spans="1:18" s="5" customFormat="1" ht="18" customHeight="1">
      <c r="A6" s="72">
        <v>2</v>
      </c>
      <c r="B6" s="27" t="s">
        <v>45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5" customHeight="1">
      <c r="A7" s="72"/>
      <c r="B7" s="79" t="s">
        <v>99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</row>
    <row r="8" spans="1:18" ht="15" customHeight="1">
      <c r="A8" s="72"/>
      <c r="B8" s="80" t="s">
        <v>98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</row>
    <row r="9" spans="1:18" ht="18" customHeight="1">
      <c r="A9" s="72">
        <v>3</v>
      </c>
      <c r="B9" s="33" t="s">
        <v>13</v>
      </c>
      <c r="C9" s="34">
        <v>544.83333333333337</v>
      </c>
      <c r="D9" s="34"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v>821.66666666666663</v>
      </c>
      <c r="J9" s="36">
        <v>877.91666666666663</v>
      </c>
      <c r="K9" s="36"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v>1561.0833333333333</v>
      </c>
      <c r="Q9" s="36">
        <v>1770.1666666666667</v>
      </c>
      <c r="R9" s="36">
        <v>2012.25</v>
      </c>
    </row>
    <row r="10" spans="1:18" ht="30" customHeight="1">
      <c r="A10" s="72">
        <v>4</v>
      </c>
      <c r="B10" s="27" t="s">
        <v>40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</row>
    <row r="11" spans="1:18" ht="24" customHeight="1">
      <c r="A11" s="72">
        <v>5</v>
      </c>
      <c r="B11" s="27" t="s">
        <v>39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</row>
    <row r="12" spans="1:18" s="6" customFormat="1" ht="30" customHeight="1">
      <c r="A12" s="73">
        <v>6</v>
      </c>
      <c r="B12" s="40" t="s">
        <v>30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</row>
    <row r="13" spans="1:18" ht="27.75" customHeight="1">
      <c r="A13" s="76"/>
      <c r="B13" s="14" t="s">
        <v>8</v>
      </c>
      <c r="C13" s="15"/>
      <c r="D13" s="15"/>
      <c r="E13" s="15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8" customHeight="1">
      <c r="A14" s="77">
        <v>7</v>
      </c>
      <c r="B14" s="42" t="s">
        <v>31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</row>
    <row r="15" spans="1:18" ht="18" customHeight="1">
      <c r="A15" s="72"/>
      <c r="B15" s="80" t="s">
        <v>101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</row>
    <row r="16" spans="1:18" ht="18" customHeight="1">
      <c r="A16" s="72"/>
      <c r="B16" s="80" t="s">
        <v>100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</row>
    <row r="17" spans="1:18" ht="18" customHeight="1">
      <c r="A17" s="72">
        <v>8</v>
      </c>
      <c r="B17" s="27" t="s">
        <v>32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</row>
    <row r="18" spans="1:18" ht="18" customHeight="1">
      <c r="A18" s="72">
        <v>9</v>
      </c>
      <c r="B18" s="27" t="s">
        <v>33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</row>
    <row r="19" spans="1:18" ht="18" customHeight="1">
      <c r="A19" s="72">
        <v>10</v>
      </c>
      <c r="B19" s="33" t="s">
        <v>28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</row>
    <row r="20" spans="1:18" ht="18" hidden="1" customHeight="1">
      <c r="A20" s="72"/>
      <c r="B20" s="33" t="s">
        <v>27</v>
      </c>
      <c r="C20" s="44">
        <v>388.33444800000001</v>
      </c>
      <c r="D20" s="44">
        <v>434.39274</v>
      </c>
      <c r="E20" s="44"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v>535.67022600000007</v>
      </c>
      <c r="J20" s="44">
        <v>569.42495999999994</v>
      </c>
      <c r="K20" s="46">
        <v>603.65787300000011</v>
      </c>
      <c r="L20" s="46">
        <v>640.72850940000001</v>
      </c>
      <c r="M20" s="46">
        <v>690.54460199999994</v>
      </c>
      <c r="N20" s="46">
        <v>765.51978959999997</v>
      </c>
      <c r="O20" s="46">
        <v>829.91061000000002</v>
      </c>
      <c r="P20" s="46">
        <v>907.314615</v>
      </c>
      <c r="Q20" s="46">
        <v>1007.571231</v>
      </c>
      <c r="R20" s="46">
        <v>1121.717889</v>
      </c>
    </row>
    <row r="21" spans="1:18" ht="30" customHeight="1">
      <c r="A21" s="72">
        <v>11</v>
      </c>
      <c r="B21" s="27" t="s">
        <v>29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</row>
    <row r="22" spans="1:18" ht="30" customHeight="1">
      <c r="A22" s="72">
        <v>12</v>
      </c>
      <c r="B22" s="27" t="s">
        <v>22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</row>
    <row r="23" spans="1:18" ht="18" customHeight="1">
      <c r="A23" s="72">
        <f>A22+1</f>
        <v>13</v>
      </c>
      <c r="B23" s="27" t="s">
        <v>23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</row>
    <row r="24" spans="1:18" ht="18" customHeight="1">
      <c r="A24" s="72">
        <f t="shared" ref="A24:A28" si="0">A23+1</f>
        <v>14</v>
      </c>
      <c r="B24" s="27" t="s">
        <v>20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</row>
    <row r="25" spans="1:18" ht="25.5" customHeight="1">
      <c r="A25" s="72">
        <f t="shared" si="0"/>
        <v>15</v>
      </c>
      <c r="B25" s="47" t="s">
        <v>37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</row>
    <row r="26" spans="1:18" ht="49.5" customHeight="1">
      <c r="A26" s="72">
        <f t="shared" si="0"/>
        <v>16</v>
      </c>
      <c r="B26" s="27" t="s">
        <v>38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 t="s">
        <v>51</v>
      </c>
      <c r="Q26" s="38">
        <v>864099.8</v>
      </c>
      <c r="R26" s="38">
        <v>878736.56</v>
      </c>
    </row>
    <row r="27" spans="1:18" ht="30" customHeight="1">
      <c r="A27" s="72">
        <f t="shared" si="0"/>
        <v>17</v>
      </c>
      <c r="B27" s="27" t="s">
        <v>24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 t="s">
        <v>52</v>
      </c>
      <c r="Q27" s="38">
        <v>554859.1</v>
      </c>
      <c r="R27" s="38">
        <v>597134.59</v>
      </c>
    </row>
    <row r="28" spans="1:18" ht="45" customHeight="1">
      <c r="A28" s="72">
        <f t="shared" si="0"/>
        <v>18</v>
      </c>
      <c r="B28" s="27" t="s">
        <v>61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v>194121.60000000001</v>
      </c>
      <c r="Q28" s="38">
        <v>295303.90000000002</v>
      </c>
      <c r="R28" s="38">
        <v>329555.7</v>
      </c>
    </row>
    <row r="29" spans="1:18" ht="45" customHeight="1">
      <c r="A29" s="73">
        <v>19</v>
      </c>
      <c r="B29" s="48" t="s">
        <v>93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</row>
    <row r="30" spans="1:18" ht="27.75" customHeight="1">
      <c r="A30" s="76"/>
      <c r="B30" s="14" t="s">
        <v>11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30" customHeight="1">
      <c r="A31" s="77">
        <v>20</v>
      </c>
      <c r="B31" s="50" t="s">
        <v>25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</row>
    <row r="32" spans="1:18" ht="18" customHeight="1">
      <c r="A32" s="72"/>
      <c r="B32" s="78" t="s">
        <v>9</v>
      </c>
      <c r="C32" s="55"/>
      <c r="D32" s="56"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v>105.33503923049652</v>
      </c>
      <c r="J32" s="30">
        <v>106.30140193754207</v>
      </c>
      <c r="K32" s="30">
        <v>106.01183920704847</v>
      </c>
      <c r="L32" s="30">
        <v>106.67991221577257</v>
      </c>
      <c r="M32" s="30">
        <v>108.32491387810252</v>
      </c>
      <c r="N32" s="30">
        <v>110.85739970783234</v>
      </c>
      <c r="O32" s="30">
        <v>108.41138547621945</v>
      </c>
      <c r="P32" s="30">
        <v>109.32678821879382</v>
      </c>
      <c r="Q32" s="30">
        <v>111.0498182595681</v>
      </c>
      <c r="R32" s="30">
        <v>111.32889214062919</v>
      </c>
    </row>
    <row r="33" spans="1:18" ht="30" customHeight="1">
      <c r="A33" s="72">
        <v>21</v>
      </c>
      <c r="B33" s="33" t="s">
        <v>97</v>
      </c>
      <c r="C33" s="56">
        <v>2000</v>
      </c>
      <c r="D33" s="56">
        <v>2000</v>
      </c>
      <c r="E33" s="30">
        <v>2000</v>
      </c>
      <c r="F33" s="30">
        <v>2000</v>
      </c>
      <c r="G33" s="30">
        <v>2000</v>
      </c>
      <c r="H33" s="30">
        <v>2200</v>
      </c>
      <c r="I33" s="30">
        <v>2400</v>
      </c>
      <c r="J33" s="30">
        <v>2600</v>
      </c>
      <c r="K33" s="30">
        <v>2600</v>
      </c>
      <c r="L33" s="30">
        <v>2600</v>
      </c>
      <c r="M33" s="30">
        <v>2600</v>
      </c>
      <c r="N33" s="30">
        <v>3000</v>
      </c>
      <c r="O33" s="30">
        <v>3000</v>
      </c>
      <c r="P33" s="30">
        <v>3000</v>
      </c>
      <c r="Q33" s="30">
        <v>3300</v>
      </c>
      <c r="R33" s="30">
        <v>3400</v>
      </c>
    </row>
    <row r="34" spans="1:18" ht="18" customHeight="1">
      <c r="A34" s="72"/>
      <c r="B34" s="78" t="s">
        <v>9</v>
      </c>
      <c r="C34" s="55"/>
      <c r="D34" s="56">
        <v>100</v>
      </c>
      <c r="E34" s="30">
        <v>100</v>
      </c>
      <c r="F34" s="30">
        <v>100</v>
      </c>
      <c r="G34" s="30">
        <v>100</v>
      </c>
      <c r="H34" s="30">
        <v>110.00000000000001</v>
      </c>
      <c r="I34" s="30">
        <v>109.09090909090908</v>
      </c>
      <c r="J34" s="30">
        <v>108.33333333333333</v>
      </c>
      <c r="K34" s="30">
        <v>100</v>
      </c>
      <c r="L34" s="30">
        <v>100</v>
      </c>
      <c r="M34" s="30">
        <v>100</v>
      </c>
      <c r="N34" s="30">
        <v>115.38461538461537</v>
      </c>
      <c r="O34" s="30">
        <v>100</v>
      </c>
      <c r="P34" s="30">
        <v>100</v>
      </c>
      <c r="Q34" s="30">
        <v>110.00000000000001</v>
      </c>
      <c r="R34" s="30">
        <v>103.03030303030303</v>
      </c>
    </row>
    <row r="35" spans="1:18" ht="18" customHeight="1">
      <c r="A35" s="72">
        <v>22</v>
      </c>
      <c r="B35" s="57" t="s">
        <v>46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</row>
    <row r="36" spans="1:18" ht="18" customHeight="1">
      <c r="A36" s="72"/>
      <c r="B36" s="78" t="s">
        <v>9</v>
      </c>
      <c r="C36" s="28"/>
      <c r="D36" s="56"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v>105.45652469723773</v>
      </c>
      <c r="J36" s="30">
        <v>103.79999999999998</v>
      </c>
      <c r="K36" s="30">
        <v>103.38740754552802</v>
      </c>
      <c r="L36" s="30">
        <v>103.84152939761933</v>
      </c>
      <c r="M36" s="30">
        <v>105.45938748335553</v>
      </c>
      <c r="N36" s="30">
        <v>105.13559508124726</v>
      </c>
      <c r="O36" s="30">
        <v>114.13466308122079</v>
      </c>
      <c r="P36" s="30">
        <v>122.76917446302353</v>
      </c>
      <c r="Q36" s="30">
        <v>125.68053511207169</v>
      </c>
      <c r="R36" s="30">
        <v>116.29851454324429</v>
      </c>
    </row>
    <row r="37" spans="1:18" s="7" customFormat="1" ht="18" customHeight="1">
      <c r="A37" s="72">
        <v>23</v>
      </c>
      <c r="B37" s="57" t="s">
        <v>49</v>
      </c>
      <c r="C37" s="56">
        <v>210</v>
      </c>
      <c r="D37" s="56"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</row>
    <row r="38" spans="1:18" s="7" customFormat="1" ht="18" customHeight="1">
      <c r="A38" s="72"/>
      <c r="B38" s="78" t="s">
        <v>9</v>
      </c>
      <c r="C38" s="28"/>
      <c r="D38" s="56">
        <v>125.46099024292185</v>
      </c>
      <c r="E38" s="30"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v>105.13062340846932</v>
      </c>
      <c r="J38" s="30">
        <v>105.17927095481593</v>
      </c>
      <c r="K38" s="30">
        <v>103.83248514485541</v>
      </c>
      <c r="L38" s="30">
        <v>103.87995947537034</v>
      </c>
      <c r="M38" s="30">
        <v>105.12151404923824</v>
      </c>
      <c r="N38" s="30">
        <v>106.02542564128281</v>
      </c>
      <c r="O38" s="30">
        <v>114.27726799735125</v>
      </c>
      <c r="P38" s="30">
        <v>121.15022454005504</v>
      </c>
      <c r="Q38" s="30">
        <v>124.8338771117678</v>
      </c>
      <c r="R38" s="30">
        <v>117.8491769181297</v>
      </c>
    </row>
    <row r="39" spans="1:18" ht="30" customHeight="1">
      <c r="A39" s="72">
        <v>24</v>
      </c>
      <c r="B39" s="27" t="s">
        <v>58</v>
      </c>
      <c r="C39" s="37">
        <v>80.175000000000011</v>
      </c>
      <c r="D39" s="37"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v>119.56</v>
      </c>
      <c r="M39" s="37">
        <v>123.28</v>
      </c>
      <c r="N39" s="37">
        <v>129.16</v>
      </c>
      <c r="O39" s="37">
        <v>137.185</v>
      </c>
      <c r="P39" s="37">
        <v>145.17000000000002</v>
      </c>
      <c r="Q39" s="37">
        <v>208.5</v>
      </c>
      <c r="R39" s="37">
        <v>261.82</v>
      </c>
    </row>
    <row r="40" spans="1:18" ht="18" customHeight="1">
      <c r="A40" s="72"/>
      <c r="B40" s="78" t="s">
        <v>9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v>103.50909766060157</v>
      </c>
      <c r="J40" s="30">
        <v>102.31390134529148</v>
      </c>
      <c r="K40" s="30">
        <v>102.25280504908835</v>
      </c>
      <c r="L40" s="30">
        <v>102.49464209172739</v>
      </c>
      <c r="M40" s="30">
        <v>103.11140849782537</v>
      </c>
      <c r="N40" s="30">
        <v>104.76963011031796</v>
      </c>
      <c r="O40" s="30">
        <v>106.21322390833076</v>
      </c>
      <c r="P40" s="30">
        <v>105.82060720924301</v>
      </c>
      <c r="Q40" s="30">
        <v>143.6247158503823</v>
      </c>
      <c r="R40" s="30">
        <v>125.57314148681056</v>
      </c>
    </row>
    <row r="41" spans="1:18" ht="24" customHeight="1">
      <c r="A41" s="72">
        <v>25</v>
      </c>
      <c r="B41" s="27" t="s">
        <v>59</v>
      </c>
      <c r="C41" s="37">
        <v>108.16999999999999</v>
      </c>
      <c r="D41" s="37"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v>175.68999999999997</v>
      </c>
      <c r="M41" s="37">
        <v>203.8</v>
      </c>
      <c r="N41" s="37">
        <v>213.51499999999999</v>
      </c>
      <c r="O41" s="37">
        <v>234.715</v>
      </c>
      <c r="P41" s="37">
        <v>300</v>
      </c>
      <c r="Q41" s="37">
        <v>418.5</v>
      </c>
      <c r="R41" s="37">
        <v>495.02</v>
      </c>
    </row>
    <row r="42" spans="1:18" ht="18" customHeight="1">
      <c r="A42" s="72"/>
      <c r="B42" s="78" t="s">
        <v>9</v>
      </c>
      <c r="C42" s="28"/>
      <c r="D42" s="56"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v>102.35294117647058</v>
      </c>
      <c r="J42" s="30">
        <v>102.44334975369458</v>
      </c>
      <c r="K42" s="30">
        <v>102.20555234981086</v>
      </c>
      <c r="L42" s="30">
        <v>110.21265918072891</v>
      </c>
      <c r="M42" s="30">
        <v>115.9997723262565</v>
      </c>
      <c r="N42" s="30">
        <v>104.76692836113837</v>
      </c>
      <c r="O42" s="30">
        <v>109.9290447977894</v>
      </c>
      <c r="P42" s="30">
        <v>127.81458364399379</v>
      </c>
      <c r="Q42" s="30">
        <v>139.5</v>
      </c>
      <c r="R42" s="30">
        <v>118.28434886499402</v>
      </c>
    </row>
    <row r="43" spans="1:18" ht="19.5" customHeight="1">
      <c r="A43" s="72">
        <v>26</v>
      </c>
      <c r="B43" s="27" t="s">
        <v>60</v>
      </c>
      <c r="C43" s="37">
        <v>490</v>
      </c>
      <c r="D43" s="37"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v>1055</v>
      </c>
      <c r="O43" s="44">
        <v>1200</v>
      </c>
      <c r="P43" s="44">
        <v>1440</v>
      </c>
      <c r="Q43" s="44">
        <v>2100</v>
      </c>
      <c r="R43" s="44">
        <v>3400</v>
      </c>
    </row>
    <row r="44" spans="1:18" ht="18" customHeight="1">
      <c r="A44" s="72"/>
      <c r="B44" s="78" t="s">
        <v>9</v>
      </c>
      <c r="C44" s="56"/>
      <c r="D44" s="56"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v>106.9767441860465</v>
      </c>
      <c r="J44" s="30">
        <v>108.69565217391303</v>
      </c>
      <c r="K44" s="30">
        <v>104</v>
      </c>
      <c r="L44" s="30">
        <v>100</v>
      </c>
      <c r="M44" s="30">
        <v>100</v>
      </c>
      <c r="N44" s="30">
        <v>115.93406593406594</v>
      </c>
      <c r="O44" s="30">
        <v>113.74407582938389</v>
      </c>
      <c r="P44" s="30">
        <v>120</v>
      </c>
      <c r="Q44" s="30">
        <v>145.83333333333331</v>
      </c>
      <c r="R44" s="30">
        <v>161.9047619047619</v>
      </c>
    </row>
    <row r="45" spans="1:18" ht="18" customHeight="1">
      <c r="A45" s="72">
        <v>27</v>
      </c>
      <c r="B45" s="27" t="s">
        <v>50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v>695</v>
      </c>
      <c r="R45" s="37">
        <v>780</v>
      </c>
    </row>
    <row r="46" spans="1:18" ht="18" customHeight="1">
      <c r="A46" s="73"/>
      <c r="B46" s="81" t="s">
        <v>9</v>
      </c>
      <c r="C46" s="58"/>
      <c r="D46" s="58"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v>109.6774193548387</v>
      </c>
      <c r="J46" s="59">
        <v>108.8235294117647</v>
      </c>
      <c r="K46" s="59">
        <v>113.51351351351352</v>
      </c>
      <c r="L46" s="59">
        <v>109.52380952380953</v>
      </c>
      <c r="M46" s="59">
        <v>110.86956521739131</v>
      </c>
      <c r="N46" s="59">
        <v>109.80392156862746</v>
      </c>
      <c r="O46" s="59">
        <v>108.92857142857142</v>
      </c>
      <c r="P46" s="59">
        <v>106.55737704918033</v>
      </c>
      <c r="Q46" s="59">
        <v>106.92307692307692</v>
      </c>
      <c r="R46" s="59">
        <v>112.23021582733811</v>
      </c>
    </row>
    <row r="47" spans="1:18" ht="27.75" customHeight="1">
      <c r="A47" s="76"/>
      <c r="B47" s="14" t="s">
        <v>12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ht="22.5" customHeight="1">
      <c r="A48" s="77">
        <v>28</v>
      </c>
      <c r="B48" s="60" t="s">
        <v>26</v>
      </c>
      <c r="C48" s="61">
        <v>8.8561088247697217</v>
      </c>
      <c r="D48" s="61">
        <v>10.445158661401184</v>
      </c>
      <c r="E48" s="61"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v>11.147839639682466</v>
      </c>
      <c r="J48" s="62">
        <v>10.898503980082838</v>
      </c>
      <c r="K48" s="62">
        <v>10.684958206168918</v>
      </c>
      <c r="L48" s="62">
        <v>10.282712717781912</v>
      </c>
      <c r="M48" s="62">
        <v>10.170383747589069</v>
      </c>
      <c r="N48" s="62">
        <v>9.6861318083485948</v>
      </c>
      <c r="O48" s="62">
        <v>11.856093277232986</v>
      </c>
      <c r="P48" s="62">
        <v>12.458335179230177</v>
      </c>
      <c r="Q48" s="62">
        <v>10.791049878047049</v>
      </c>
      <c r="R48" s="62">
        <v>11.760698347633571</v>
      </c>
    </row>
    <row r="49" spans="1:18" ht="18" customHeight="1">
      <c r="A49" s="72">
        <f>A48+1</f>
        <v>29</v>
      </c>
      <c r="B49" s="63" t="s">
        <v>10</v>
      </c>
      <c r="C49" s="30">
        <v>7.6836071629579799</v>
      </c>
      <c r="D49" s="30">
        <v>8.8553211188696519</v>
      </c>
      <c r="E49" s="30">
        <v>9.3219368924260237</v>
      </c>
      <c r="F49" s="30">
        <v>8.7413629218746163</v>
      </c>
      <c r="G49" s="32">
        <v>8.733147135268565</v>
      </c>
      <c r="H49" s="32">
        <v>9.4174028424495155</v>
      </c>
      <c r="I49" s="32">
        <v>9.6454869123449161</v>
      </c>
      <c r="J49" s="32">
        <v>9.3879325897891057</v>
      </c>
      <c r="K49" s="32">
        <v>9.1311068810370308</v>
      </c>
      <c r="L49" s="32">
        <v>8.7718398371687627</v>
      </c>
      <c r="M49" s="32">
        <v>8.6028335274209411</v>
      </c>
      <c r="N49" s="32">
        <v>8.1937528334348215</v>
      </c>
      <c r="O49" s="32">
        <v>9.2431769051041996</v>
      </c>
      <c r="P49" s="32">
        <v>10.252713767679715</v>
      </c>
      <c r="Q49" s="32">
        <v>9.3169715784452443</v>
      </c>
      <c r="R49" s="32">
        <v>10.406420305225039</v>
      </c>
    </row>
    <row r="50" spans="1:18" ht="18" customHeight="1">
      <c r="A50" s="72">
        <f t="shared" ref="A50:A52" si="1">A49+1</f>
        <v>30</v>
      </c>
      <c r="B50" s="64" t="s">
        <v>34</v>
      </c>
      <c r="C50" s="65">
        <v>77.681682663294083</v>
      </c>
      <c r="D50" s="65">
        <v>77.479301679718731</v>
      </c>
      <c r="E50" s="65">
        <v>77.413464835868467</v>
      </c>
      <c r="F50" s="65">
        <v>76.292755850070321</v>
      </c>
      <c r="G50" s="65">
        <v>80.058410919737327</v>
      </c>
      <c r="H50" s="65">
        <v>80.441937138251888</v>
      </c>
      <c r="I50" s="65">
        <v>79.773873067210303</v>
      </c>
      <c r="J50" s="65">
        <v>79.019966573605927</v>
      </c>
      <c r="K50" s="65">
        <v>78.870927960919133</v>
      </c>
      <c r="L50" s="65">
        <v>78.161643559654934</v>
      </c>
      <c r="M50" s="65">
        <v>77.51788234602617</v>
      </c>
      <c r="N50" s="65">
        <v>76.780555964165004</v>
      </c>
      <c r="O50" s="65">
        <v>78.813573793861281</v>
      </c>
      <c r="P50" s="65">
        <v>75.7218484474039</v>
      </c>
      <c r="Q50" s="65">
        <v>72.883375819406211</v>
      </c>
      <c r="R50" s="65">
        <v>72.350342198118</v>
      </c>
    </row>
    <row r="51" spans="1:18" ht="38.25" customHeight="1">
      <c r="A51" s="72">
        <f t="shared" si="1"/>
        <v>31</v>
      </c>
      <c r="B51" s="64" t="s">
        <v>48</v>
      </c>
      <c r="C51" s="66">
        <v>41.74724308774173</v>
      </c>
      <c r="D51" s="65">
        <v>44.064313782039733</v>
      </c>
      <c r="E51" s="65">
        <v>46.191240159206068</v>
      </c>
      <c r="F51" s="65">
        <v>44.875848679951233</v>
      </c>
      <c r="G51" s="65">
        <v>43.880852991618937</v>
      </c>
      <c r="H51" s="65">
        <v>45.313150309065399</v>
      </c>
      <c r="I51" s="65">
        <v>45.365411069160302</v>
      </c>
      <c r="J51" s="65">
        <v>44.29790748898678</v>
      </c>
      <c r="K51" s="65">
        <v>43.201267417247777</v>
      </c>
      <c r="L51" s="65">
        <v>42.051831383671527</v>
      </c>
      <c r="M51" s="65">
        <v>40.939431396786155</v>
      </c>
      <c r="N51" s="65">
        <v>38.826379596967115</v>
      </c>
      <c r="O51" s="65">
        <v>40.876110331930811</v>
      </c>
      <c r="P51" s="65">
        <v>45.902073979046399</v>
      </c>
      <c r="Q51" s="65">
        <v>51.949632253841116</v>
      </c>
      <c r="R51" s="65">
        <v>54.268617481235516</v>
      </c>
    </row>
    <row r="52" spans="1:18" s="5" customFormat="1" ht="39" customHeight="1">
      <c r="A52" s="73">
        <f t="shared" si="1"/>
        <v>32</v>
      </c>
      <c r="B52" s="67" t="s">
        <v>47</v>
      </c>
      <c r="C52" s="68">
        <v>53.811862706550308</v>
      </c>
      <c r="D52" s="69">
        <v>56.276262812311273</v>
      </c>
      <c r="E52" s="69">
        <v>58.388623636968859</v>
      </c>
      <c r="F52" s="69">
        <v>57.246904809224688</v>
      </c>
      <c r="G52" s="69">
        <v>55.977615756625767</v>
      </c>
      <c r="H52" s="69">
        <v>57.804758654248502</v>
      </c>
      <c r="I52" s="69">
        <v>57.871426290547646</v>
      </c>
      <c r="J52" s="69">
        <v>56.509640884024471</v>
      </c>
      <c r="K52" s="69">
        <v>55.110686844301284</v>
      </c>
      <c r="L52" s="69">
        <v>53.916751780485072</v>
      </c>
      <c r="M52" s="69">
        <v>52.758358974182528</v>
      </c>
      <c r="N52" s="69">
        <v>50.035283895161108</v>
      </c>
      <c r="O52" s="69">
        <v>52.676757560672705</v>
      </c>
      <c r="P52" s="69">
        <v>59.153681768919817</v>
      </c>
      <c r="Q52" s="69">
        <v>66.947127830409443</v>
      </c>
      <c r="R52" s="69">
        <v>69.935587877568381</v>
      </c>
    </row>
    <row r="53" spans="1:18">
      <c r="B53" s="84" t="s">
        <v>105</v>
      </c>
      <c r="C53" s="11"/>
      <c r="D53" s="12"/>
      <c r="E53" s="12"/>
    </row>
    <row r="54" spans="1:18">
      <c r="B54" s="83" t="s">
        <v>57</v>
      </c>
    </row>
    <row r="55" spans="1:18">
      <c r="B55" s="2" t="s">
        <v>94</v>
      </c>
    </row>
    <row r="56" spans="1:18">
      <c r="B56" s="2" t="s">
        <v>95</v>
      </c>
    </row>
    <row r="57" spans="1:18">
      <c r="B57" s="2" t="s">
        <v>62</v>
      </c>
    </row>
  </sheetData>
  <mergeCells count="1">
    <mergeCell ref="B1:R1"/>
  </mergeCells>
  <phoneticPr fontId="7" type="noConversion"/>
  <printOptions horizontalCentered="1"/>
  <pageMargins left="0.23622047244094491" right="0.13" top="0.59055118110236227" bottom="0.51181102362204722" header="0.33" footer="0.15748031496062992"/>
  <pageSetup paperSize="9" scale="4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BG</vt:lpstr>
      <vt:lpstr>EN</vt:lpstr>
      <vt:lpstr>BG!Print_Area</vt:lpstr>
      <vt:lpstr>EN!Print_Area</vt:lpstr>
      <vt:lpstr>BG!Print_Titles</vt:lpstr>
      <vt:lpstr>EN!Print_Titles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Гергана Т. Пеева-Иванова</cp:lastModifiedBy>
  <cp:lastPrinted>2024-04-03T07:10:48Z</cp:lastPrinted>
  <dcterms:created xsi:type="dcterms:W3CDTF">1998-04-24T06:51:29Z</dcterms:created>
  <dcterms:modified xsi:type="dcterms:W3CDTF">2024-05-07T07:58:50Z</dcterms:modified>
</cp:coreProperties>
</file>