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1-Leva" sheetId="2" r:id="rId2"/>
    <sheet name="Cash-Flow-2021" sheetId="3" r:id="rId3"/>
  </sheets>
  <definedNames>
    <definedName name="_xlfn.SINGLE" hidden="1">#NAME?</definedName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<sst xmlns="http://schemas.openxmlformats.org/spreadsheetml/2006/main" count="677" uniqueCount="462">
  <si>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</si>
  <si>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</si>
  <si>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</si>
  <si>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</si>
  <si>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</si>
  <si>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</si>
  <si>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</si>
  <si>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</si>
  <si>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</si>
  <si>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</si>
  <si>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</si>
  <si>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</si>
  <si>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</si>
  <si>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</si>
  <si>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</si>
  <si>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</si>
  <si>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</si>
  <si>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</si>
  <si>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</si>
  <si>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</si>
  <si>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</si>
  <si>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</si>
  <si>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</si>
  <si>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</si>
  <si>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</si>
  <si>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</si>
  <si>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</si>
  <si>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</si>
  <si>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</si>
  <si>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</si>
  <si>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</si>
  <si>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</si>
  <si>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</si>
  <si>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</si>
  <si>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</si>
  <si>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</si>
  <si>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</si>
  <si>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</si>
  <si>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</si>
  <si>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</si>
  <si>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</si>
  <si>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</si>
  <si>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</si>
  <si>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</si>
  <si>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</si>
  <si>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</si>
  <si>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</si>
  <si>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</si>
  <si>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</si>
  <si>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</si>
  <si>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</si>
  <si>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</si>
  <si>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</si>
  <si>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</si>
  <si>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</si>
  <si>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</si>
  <si>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</si>
  <si>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</si>
  <si>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</si>
  <si>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</si>
  <si>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</si>
  <si>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</si>
  <si>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</si>
  <si>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</si>
  <si>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</si>
  <si>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</si>
  <si>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</si>
  <si>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</si>
  <si>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</si>
  <si>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</si>
  <si>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</si>
  <si>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</si>
  <si>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</si>
  <si>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</si>
  <si>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</si>
  <si>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</si>
  <si>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</si>
  <si>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</si>
  <si>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</si>
  <si>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</si>
  <si>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</si>
  <si>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</si>
  <si>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</si>
  <si>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</si>
  <si>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</si>
  <si>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</si>
  <si>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</si>
  <si>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</si>
  <si>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</si>
  <si>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</si>
  <si>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</si>
  <si>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</si>
  <si>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</si>
  <si>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</si>
  <si>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</si>
  <si>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</si>
  <si>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</si>
  <si>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</si>
  <si>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</si>
  <si>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</si>
  <si>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</si>
  <si>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</si>
  <si>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</si>
  <si>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</si>
  <si>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</si>
  <si>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</si>
  <si>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</si>
  <si>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</si>
  <si>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</si>
  <si>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</si>
  <si>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</si>
  <si>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</si>
  <si>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</si>
  <si>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</si>
  <si>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</si>
  <si>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</si>
  <si>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</si>
  <si>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</si>
  <si>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</si>
  <si>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</si>
  <si>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</si>
  <si>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</si>
  <si>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</si>
  <si>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</si>
  <si>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</si>
  <si>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</si>
  <si>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</si>
  <si>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</si>
  <si>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</si>
  <si>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</si>
  <si>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</si>
  <si>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</si>
  <si>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</si>
  <si>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</si>
  <si>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</si>
  <si>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</si>
  <si>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</si>
  <si>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</si>
  <si>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</si>
  <si>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</si>
  <si>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</si>
  <si>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</si>
  <si>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</si>
  <si>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</si>
  <si>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</si>
  <si>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</si>
  <si>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</si>
  <si>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</si>
  <si>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</si>
  <si>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</si>
  <si>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</si>
  <si>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</si>
  <si>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</si>
  <si>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</si>
  <si>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</si>
  <si>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</si>
  <si>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</si>
  <si>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</si>
  <si>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</si>
  <si>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</si>
  <si>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</si>
  <si>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</si>
  <si>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</si>
  <si>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</si>
  <si>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</si>
  <si>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</si>
  <si>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</si>
  <si>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</si>
  <si>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</si>
  <si>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</si>
  <si>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</si>
  <si>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</si>
  <si>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</si>
  <si>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</si>
  <si>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</si>
  <si>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</si>
  <si>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</si>
  <si>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</si>
  <si>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</si>
  <si>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</si>
  <si>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</si>
  <si>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</si>
  <si>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</si>
  <si>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</si>
  <si>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</si>
  <si>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</si>
  <si>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</si>
  <si>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</si>
  <si>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</si>
  <si>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</si>
  <si>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</si>
  <si>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</si>
  <si>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</si>
  <si>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</si>
  <si>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</si>
  <si>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</si>
  <si>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</si>
  <si>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</si>
  <si>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</si>
  <si>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</si>
  <si>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</si>
  <si>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</si>
  <si>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</si>
  <si>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</si>
  <si>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</si>
  <si>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</si>
  <si>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</si>
  <si>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</si>
  <si>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</si>
  <si>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</si>
  <si>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</si>
  <si>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</si>
  <si>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</si>
  <si>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</si>
  <si>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</si>
  <si>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</si>
  <si>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</si>
  <si>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</si>
  <si>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</si>
  <si>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</si>
  <si>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</si>
  <si>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</si>
  <si>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</si>
  <si>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</si>
  <si>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</si>
  <si>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</si>
  <si>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</si>
  <si>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</si>
  <si>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</si>
  <si>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</si>
  <si>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</si>
  <si>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</si>
  <si>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</si>
  <si>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</si>
  <si>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</si>
  <si>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</si>
  <si>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</si>
  <si>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</si>
  <si>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</si>
  <si>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</si>
  <si>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</si>
  <si>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</si>
  <si>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</si>
  <si>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</si>
  <si>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</si>
  <si>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</si>
  <si>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</si>
  <si>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</si>
  <si>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</si>
  <si>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</si>
  <si>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</si>
  <si>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</si>
  <si>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</si>
  <si>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</si>
  <si>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</si>
  <si>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</si>
  <si>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</si>
  <si>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</si>
  <si>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</si>
  <si>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</si>
  <si>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</si>
  <si>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</si>
  <si>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</si>
  <si>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</si>
  <si>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</si>
  <si>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</si>
  <si>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</si>
  <si>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</si>
  <si>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</si>
  <si>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</si>
  <si>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</si>
  <si>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</si>
  <si>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</si>
  <si>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</si>
  <si>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</si>
  <si>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</si>
  <si>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</si>
  <si>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</si>
  <si>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</si>
  <si>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</si>
  <si>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</si>
  <si>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</si>
  <si>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</si>
  <si>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</si>
  <si>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</si>
  <si>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</si>
  <si>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</si>
  <si>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</si>
  <si>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</si>
  <si>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</si>
  <si>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</si>
  <si>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</si>
  <si>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</si>
  <si>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</si>
  <si>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</si>
  <si>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</si>
  <si>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</si>
  <si>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</si>
  <si>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</si>
  <si>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</si>
  <si>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</si>
  <si>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</si>
  <si>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</si>
  <si>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</si>
  <si>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</si>
  <si>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</si>
  <si>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</si>
  <si>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</si>
  <si>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</si>
  <si>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</si>
  <si>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</si>
  <si>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</si>
  <si>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</si>
  <si>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</si>
  <si>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</si>
  <si>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</si>
  <si>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</si>
  <si>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</si>
  <si>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</si>
  <si>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</si>
  <si>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</si>
  <si>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</si>
  <si>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</si>
  <si>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</si>
  <si>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</si>
  <si>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</si>
  <si>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</si>
  <si>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</si>
  <si>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</si>
  <si>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</si>
  <si>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</si>
  <si>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</si>
  <si>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</si>
  <si>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</si>
  <si>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</si>
  <si>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</si>
  <si>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</si>
  <si>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</si>
  <si>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</si>
  <si>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</si>
  <si>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</si>
  <si>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</si>
  <si>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</si>
  <si>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</si>
  <si>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</si>
  <si>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</si>
  <si>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</si>
  <si>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</si>
  <si>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</si>
  <si>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</si>
  <si>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</si>
  <si>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</si>
  <si>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</si>
  <si>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</si>
  <si>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</si>
  <si>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</si>
  <si>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</si>
  <si>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</si>
  <si>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</si>
  <si>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</si>
  <si>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</si>
  <si>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</si>
  <si>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</si>
  <si>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</si>
  <si>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</si>
  <si>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</si>
  <si>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</si>
  <si>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</si>
  <si>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</si>
  <si>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</si>
  <si>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</si>
  <si>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</si>
  <si>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</si>
  <si>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</si>
  <si>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</si>
  <si>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</si>
  <si>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</si>
  <si>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</si>
  <si>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</si>
  <si>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</si>
  <si>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</si>
  <si>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</si>
  <si>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</si>
  <si>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</si>
  <si>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</si>
  <si>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</si>
  <si>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</si>
  <si>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</si>
  <si>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</si>
  <si>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</si>
  <si>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</si>
  <si>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</si>
  <si>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</si>
  <si>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</si>
  <si>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</si>
  <si>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</si>
  <si>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</si>
  <si>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</si>
  <si>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</si>
  <si>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</si>
  <si>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</si>
  <si>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</si>
  <si>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</si>
  <si>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</si>
  <si>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</si>
  <si>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</si>
  <si>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</si>
  <si>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</si>
  <si>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</si>
  <si>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</si>
  <si>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</si>
  <si>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</si>
  <si>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</si>
  <si>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</si>
  <si>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</si>
  <si>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</si>
  <si>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</si>
  <si>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</si>
  <si>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</si>
  <si>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</si>
  <si>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</si>
  <si>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</si>
  <si>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</si>
  <si>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</si>
  <si>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</si>
  <si>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</si>
  <si>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</si>
  <si>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</si>
  <si>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</si>
  <si>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</si>
  <si>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</si>
  <si>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</si>
  <si>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</si>
  <si>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</si>
  <si>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</si>
  <si>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</si>
  <si>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</si>
  <si>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</si>
  <si>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</si>
  <si>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</si>
  <si>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</si>
  <si>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</si>
  <si>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</si>
  <si>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</si>
  <si>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</si>
  <si>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</si>
  <si>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</si>
  <si>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</si>
  <si>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</si>
  <si>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</si>
  <si>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</si>
  <si>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</si>
  <si>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</si>
  <si>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</si>
  <si>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</si>
  <si>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121 08 25 21</t>
  </si>
  <si>
    <t>www.nssi.bg</t>
  </si>
  <si>
    <t>Dimitar.Nedyalkov@nssi.bg</t>
  </si>
  <si>
    <t>02 926 13 27</t>
  </si>
  <si>
    <t>ДИМИТЪР НЕДЯЛКОВ</t>
  </si>
  <si>
    <t>НАЦИОНАЛЕН ОСИГУРИТЕЛЕН ИНСТИТУТ-ДОО</t>
  </si>
  <si>
    <t>ВЕСЕЛА КАРАИВАНОВА-НАЧЕВА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</si>
</sst>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6" fillId="26" borderId="0" applyNumberFormat="0" applyBorder="0" applyAlignment="0" applyProtection="0"/>
    <xf numFmtId="0" fontId="137" fillId="27" borderId="1" applyNumberFormat="0" applyAlignment="0" applyProtection="0"/>
    <xf numFmtId="0" fontId="1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3" fillId="32" borderId="0" xfId="62" applyFont="1" applyFill="1" applyAlignment="1" applyProtection="1">
      <alignment horizontal="right"/>
      <protection/>
    </xf>
    <xf numFmtId="0" fontId="154" fillId="32" borderId="0" xfId="62" applyFont="1" applyFill="1" applyBorder="1" applyAlignment="1" applyProtection="1">
      <alignment horizontal="center"/>
      <protection/>
    </xf>
    <xf numFmtId="168" fontId="155" fillId="32" borderId="0" xfId="65" applyNumberFormat="1" applyFont="1" applyFill="1" applyAlignment="1" applyProtection="1">
      <alignment/>
      <protection/>
    </xf>
    <xf numFmtId="0" fontId="156" fillId="32" borderId="0" xfId="57" applyFont="1" applyFill="1" applyAlignment="1" applyProtection="1" quotePrefix="1">
      <alignment/>
      <protection/>
    </xf>
    <xf numFmtId="0" fontId="155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5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5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8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155" fillId="40" borderId="26" xfId="57" applyFont="1" applyFill="1" applyBorder="1">
      <alignment/>
      <protection/>
    </xf>
    <xf numFmtId="0" fontId="155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9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3" fillId="32" borderId="29" xfId="0" applyNumberFormat="1" applyFont="1" applyFill="1" applyBorder="1" applyAlignment="1" applyProtection="1">
      <alignment horizontal="center"/>
      <protection/>
    </xf>
    <xf numFmtId="168" fontId="12" fillId="32" borderId="29" xfId="0" applyNumberFormat="1" applyFont="1" applyFill="1" applyBorder="1" applyAlignment="1" applyProtection="1">
      <alignment horizontal="center"/>
      <protection/>
    </xf>
    <xf numFmtId="168" fontId="33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4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3" xfId="0" applyNumberFormat="1" applyFont="1" applyFill="1" applyBorder="1" applyAlignment="1" applyProtection="1" quotePrefix="1">
      <alignment horizontal="center"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8" fontId="5" fillId="39" borderId="40" xfId="0" applyNumberFormat="1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4" fillId="43" borderId="55" xfId="65" applyNumberFormat="1" applyFont="1" applyFill="1" applyBorder="1" applyAlignment="1" applyProtection="1">
      <alignment/>
      <protection/>
    </xf>
    <xf numFmtId="38" fontId="24" fillId="43" borderId="56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4" fillId="43" borderId="45" xfId="65" applyNumberFormat="1" applyFont="1" applyFill="1" applyBorder="1" applyAlignment="1" applyProtection="1">
      <alignment/>
      <protection/>
    </xf>
    <xf numFmtId="38" fontId="24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7" fontId="162" fillId="33" borderId="29" xfId="0" applyNumberFormat="1" applyFont="1" applyFill="1" applyBorder="1" applyAlignment="1" applyProtection="1">
      <alignment horizontal="center"/>
      <protection locked="0"/>
    </xf>
    <xf numFmtId="177" fontId="162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61" xfId="65" applyNumberFormat="1" applyFont="1" applyFill="1" applyBorder="1" applyAlignment="1" applyProtection="1">
      <alignment/>
      <protection/>
    </xf>
    <xf numFmtId="38" fontId="24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4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63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8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3" xfId="0" applyNumberFormat="1" applyFont="1" applyFill="1" applyBorder="1" applyAlignment="1" applyProtection="1">
      <alignment/>
      <protection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3" fillId="43" borderId="72" xfId="0" applyNumberFormat="1" applyFont="1" applyFill="1" applyBorder="1" applyAlignment="1" applyProtection="1">
      <alignment/>
      <protection/>
    </xf>
    <xf numFmtId="178" fontId="4" fillId="43" borderId="72" xfId="0" applyNumberFormat="1" applyFont="1" applyFill="1" applyBorder="1" applyAlignment="1" applyProtection="1">
      <alignment/>
      <protection/>
    </xf>
    <xf numFmtId="178" fontId="3" fillId="43" borderId="74" xfId="0" applyNumberFormat="1" applyFont="1" applyFill="1" applyBorder="1" applyAlignment="1" applyProtection="1">
      <alignment/>
      <protection/>
    </xf>
    <xf numFmtId="178" fontId="4" fillId="43" borderId="74" xfId="0" applyNumberFormat="1" applyFont="1" applyFill="1" applyBorder="1" applyAlignment="1" applyProtection="1">
      <alignment/>
      <protection/>
    </xf>
    <xf numFmtId="178" fontId="3" fillId="43" borderId="75" xfId="0" applyNumberFormat="1" applyFont="1" applyFill="1" applyBorder="1" applyAlignment="1" applyProtection="1">
      <alignment/>
      <protection/>
    </xf>
    <xf numFmtId="178" fontId="4" fillId="43" borderId="75" xfId="0" applyNumberFormat="1" applyFont="1" applyFill="1" applyBorder="1" applyAlignment="1" applyProtection="1">
      <alignment/>
      <protection/>
    </xf>
    <xf numFmtId="178" fontId="3" fillId="43" borderId="76" xfId="0" applyNumberFormat="1" applyFont="1" applyFill="1" applyBorder="1" applyAlignment="1" applyProtection="1">
      <alignment/>
      <protection/>
    </xf>
    <xf numFmtId="178" fontId="4" fillId="43" borderId="76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3" fillId="43" borderId="77" xfId="0" applyNumberFormat="1" applyFont="1" applyFill="1" applyBorder="1" applyAlignment="1" applyProtection="1">
      <alignment/>
      <protection locked="0"/>
    </xf>
    <xf numFmtId="178" fontId="12" fillId="43" borderId="77" xfId="0" applyNumberFormat="1" applyFont="1" applyFill="1" applyBorder="1" applyAlignment="1" applyProtection="1">
      <alignment/>
      <protection locked="0"/>
    </xf>
    <xf numFmtId="178" fontId="33" fillId="43" borderId="75" xfId="0" applyNumberFormat="1" applyFont="1" applyFill="1" applyBorder="1" applyAlignment="1" applyProtection="1">
      <alignment/>
      <protection locked="0"/>
    </xf>
    <xf numFmtId="178" fontId="12" fillId="43" borderId="75" xfId="0" applyNumberFormat="1" applyFont="1" applyFill="1" applyBorder="1" applyAlignment="1" applyProtection="1">
      <alignment/>
      <protection locked="0"/>
    </xf>
    <xf numFmtId="178" fontId="33" fillId="43" borderId="78" xfId="0" applyNumberFormat="1" applyFont="1" applyFill="1" applyBorder="1" applyAlignment="1" applyProtection="1">
      <alignment/>
      <protection locked="0"/>
    </xf>
    <xf numFmtId="178" fontId="12" fillId="43" borderId="78" xfId="0" applyNumberFormat="1" applyFont="1" applyFill="1" applyBorder="1" applyAlignment="1" applyProtection="1">
      <alignment/>
      <protection locked="0"/>
    </xf>
    <xf numFmtId="178" fontId="3" fillId="33" borderId="74" xfId="0" applyNumberFormat="1" applyFont="1" applyFill="1" applyBorder="1" applyAlignment="1" applyProtection="1">
      <alignment/>
      <protection/>
    </xf>
    <xf numFmtId="178" fontId="4" fillId="33" borderId="74" xfId="0" applyNumberFormat="1" applyFont="1" applyFill="1" applyBorder="1" applyAlignment="1" applyProtection="1">
      <alignment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45" borderId="10" xfId="0" applyNumberFormat="1" applyFont="1" applyFill="1" applyBorder="1" applyAlignment="1" applyProtection="1">
      <alignment/>
      <protection/>
    </xf>
    <xf numFmtId="178" fontId="4" fillId="45" borderId="10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 locked="0"/>
    </xf>
    <xf numFmtId="178" fontId="4" fillId="33" borderId="78" xfId="0" applyNumberFormat="1" applyFont="1" applyFill="1" applyBorder="1" applyAlignment="1" applyProtection="1">
      <alignment/>
      <protection locked="0"/>
    </xf>
    <xf numFmtId="178" fontId="33" fillId="43" borderId="80" xfId="0" applyNumberFormat="1" applyFont="1" applyFill="1" applyBorder="1" applyAlignment="1" applyProtection="1">
      <alignment/>
      <protection locked="0"/>
    </xf>
    <xf numFmtId="178" fontId="12" fillId="43" borderId="80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/>
    </xf>
    <xf numFmtId="178" fontId="4" fillId="33" borderId="76" xfId="0" applyNumberFormat="1" applyFont="1" applyFill="1" applyBorder="1" applyAlignment="1" applyProtection="1">
      <alignment/>
      <protection/>
    </xf>
    <xf numFmtId="178" fontId="4" fillId="47" borderId="79" xfId="0" applyNumberFormat="1" applyFont="1" applyFill="1" applyBorder="1" applyAlignment="1" applyProtection="1">
      <alignment/>
      <protection/>
    </xf>
    <xf numFmtId="178" fontId="3" fillId="5" borderId="79" xfId="0" applyNumberFormat="1" applyFont="1" applyFill="1" applyBorder="1" applyAlignment="1" applyProtection="1">
      <alignment/>
      <protection/>
    </xf>
    <xf numFmtId="178" fontId="4" fillId="5" borderId="79" xfId="0" applyNumberFormat="1" applyFont="1" applyFill="1" applyBorder="1" applyAlignment="1" applyProtection="1">
      <alignment/>
      <protection/>
    </xf>
    <xf numFmtId="178" fontId="3" fillId="47" borderId="79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33" borderId="81" xfId="0" applyNumberFormat="1" applyFont="1" applyFill="1" applyBorder="1" applyAlignment="1" applyProtection="1">
      <alignment/>
      <protection/>
    </xf>
    <xf numFmtId="178" fontId="4" fillId="33" borderId="81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3" fillId="43" borderId="77" xfId="0" applyNumberFormat="1" applyFont="1" applyFill="1" applyBorder="1" applyAlignment="1" applyProtection="1">
      <alignment/>
      <protection/>
    </xf>
    <xf numFmtId="178" fontId="12" fillId="43" borderId="77" xfId="0" applyNumberFormat="1" applyFont="1" applyFill="1" applyBorder="1" applyAlignment="1" applyProtection="1">
      <alignment/>
      <protection/>
    </xf>
    <xf numFmtId="178" fontId="33" fillId="43" borderId="75" xfId="0" applyNumberFormat="1" applyFont="1" applyFill="1" applyBorder="1" applyAlignment="1" applyProtection="1">
      <alignment/>
      <protection/>
    </xf>
    <xf numFmtId="178" fontId="12" fillId="43" borderId="75" xfId="0" applyNumberFormat="1" applyFont="1" applyFill="1" applyBorder="1" applyAlignment="1" applyProtection="1">
      <alignment/>
      <protection/>
    </xf>
    <xf numFmtId="178" fontId="33" fillId="43" borderId="78" xfId="0" applyNumberFormat="1" applyFont="1" applyFill="1" applyBorder="1" applyAlignment="1" applyProtection="1">
      <alignment/>
      <protection/>
    </xf>
    <xf numFmtId="178" fontId="12" fillId="43" borderId="78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33" fillId="43" borderId="80" xfId="0" applyNumberFormat="1" applyFont="1" applyFill="1" applyBorder="1" applyAlignment="1" applyProtection="1">
      <alignment/>
      <protection/>
    </xf>
    <xf numFmtId="178" fontId="12" fillId="43" borderId="80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78" fontId="3" fillId="39" borderId="82" xfId="0" applyNumberFormat="1" applyFont="1" applyFill="1" applyBorder="1" applyAlignment="1" applyProtection="1">
      <alignment/>
      <protection/>
    </xf>
    <xf numFmtId="178" fontId="4" fillId="39" borderId="82" xfId="0" applyNumberFormat="1" applyFont="1" applyFill="1" applyBorder="1" applyAlignment="1" applyProtection="1">
      <alignment/>
      <protection/>
    </xf>
    <xf numFmtId="178" fontId="3" fillId="39" borderId="81" xfId="0" applyNumberFormat="1" applyFont="1" applyFill="1" applyBorder="1" applyAlignment="1" applyProtection="1">
      <alignment/>
      <protection/>
    </xf>
    <xf numFmtId="178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24" fillId="43" borderId="45" xfId="65" applyNumberFormat="1" applyFont="1" applyFill="1" applyBorder="1" applyAlignment="1" applyProtection="1">
      <alignment horizontal="center"/>
      <protection/>
    </xf>
    <xf numFmtId="38" fontId="24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8" fontId="5" fillId="39" borderId="68" xfId="60" applyNumberFormat="1" applyFont="1" applyFill="1" applyBorder="1" applyAlignment="1" applyProtection="1">
      <alignment horizontal="left"/>
      <protection/>
    </xf>
    <xf numFmtId="168" fontId="5" fillId="39" borderId="40" xfId="60" applyNumberFormat="1" applyFont="1" applyFill="1" applyBorder="1" applyAlignment="1" applyProtection="1">
      <alignment horizontal="left"/>
      <protection/>
    </xf>
    <xf numFmtId="168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68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6" fillId="49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3" fillId="33" borderId="87" xfId="0" applyNumberFormat="1" applyFont="1" applyFill="1" applyBorder="1" applyAlignment="1" applyProtection="1">
      <alignment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4" fillId="33" borderId="90" xfId="0" applyNumberFormat="1" applyFont="1" applyFill="1" applyBorder="1" applyAlignment="1" applyProtection="1">
      <alignment/>
      <protection/>
    </xf>
    <xf numFmtId="178" fontId="4" fillId="33" borderId="91" xfId="0" applyNumberFormat="1" applyFont="1" applyFill="1" applyBorder="1" applyAlignment="1" applyProtection="1">
      <alignment/>
      <protection/>
    </xf>
    <xf numFmtId="178" fontId="4" fillId="32" borderId="84" xfId="0" applyNumberFormat="1" applyFont="1" applyFill="1" applyBorder="1" applyAlignment="1" applyProtection="1">
      <alignment/>
      <protection/>
    </xf>
    <xf numFmtId="178" fontId="3" fillId="32" borderId="85" xfId="0" applyNumberFormat="1" applyFont="1" applyFill="1" applyBorder="1" applyAlignment="1" applyProtection="1">
      <alignment/>
      <protection/>
    </xf>
    <xf numFmtId="178" fontId="4" fillId="33" borderId="86" xfId="0" applyNumberFormat="1" applyFont="1" applyFill="1" applyBorder="1" applyAlignment="1" applyProtection="1">
      <alignment/>
      <protection/>
    </xf>
    <xf numFmtId="178" fontId="4" fillId="33" borderId="92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43" borderId="86" xfId="0" applyNumberFormat="1" applyFont="1" applyFill="1" applyBorder="1" applyAlignment="1" applyProtection="1">
      <alignment/>
      <protection/>
    </xf>
    <xf numFmtId="178" fontId="3" fillId="43" borderId="87" xfId="0" applyNumberFormat="1" applyFont="1" applyFill="1" applyBorder="1" applyAlignment="1" applyProtection="1">
      <alignment/>
      <protection/>
    </xf>
    <xf numFmtId="178" fontId="4" fillId="43" borderId="92" xfId="0" applyNumberFormat="1" applyFont="1" applyFill="1" applyBorder="1" applyAlignment="1" applyProtection="1">
      <alignment/>
      <protection/>
    </xf>
    <xf numFmtId="178" fontId="3" fillId="43" borderId="93" xfId="0" applyNumberFormat="1" applyFont="1" applyFill="1" applyBorder="1" applyAlignment="1" applyProtection="1">
      <alignment/>
      <protection/>
    </xf>
    <xf numFmtId="178" fontId="4" fillId="43" borderId="90" xfId="0" applyNumberFormat="1" applyFont="1" applyFill="1" applyBorder="1" applyAlignment="1" applyProtection="1">
      <alignment/>
      <protection/>
    </xf>
    <xf numFmtId="178" fontId="3" fillId="43" borderId="94" xfId="0" applyNumberFormat="1" applyFont="1" applyFill="1" applyBorder="1" applyAlignment="1" applyProtection="1">
      <alignment/>
      <protection/>
    </xf>
    <xf numFmtId="178" fontId="4" fillId="43" borderId="91" xfId="0" applyNumberFormat="1" applyFont="1" applyFill="1" applyBorder="1" applyAlignment="1" applyProtection="1">
      <alignment/>
      <protection/>
    </xf>
    <xf numFmtId="178" fontId="3" fillId="43" borderId="95" xfId="0" applyNumberFormat="1" applyFont="1" applyFill="1" applyBorder="1" applyAlignment="1" applyProtection="1">
      <alignment/>
      <protection/>
    </xf>
    <xf numFmtId="178" fontId="12" fillId="43" borderId="96" xfId="0" applyNumberFormat="1" applyFont="1" applyFill="1" applyBorder="1" applyAlignment="1" applyProtection="1">
      <alignment/>
      <protection/>
    </xf>
    <xf numFmtId="178" fontId="12" fillId="43" borderId="90" xfId="0" applyNumberFormat="1" applyFont="1" applyFill="1" applyBorder="1" applyAlignment="1" applyProtection="1">
      <alignment/>
      <protection/>
    </xf>
    <xf numFmtId="178" fontId="12" fillId="43" borderId="97" xfId="0" applyNumberFormat="1" applyFont="1" applyFill="1" applyBorder="1" applyAlignment="1" applyProtection="1">
      <alignment/>
      <protection/>
    </xf>
    <xf numFmtId="178" fontId="3" fillId="33" borderId="93" xfId="0" applyNumberFormat="1" applyFont="1" applyFill="1" applyBorder="1" applyAlignment="1" applyProtection="1">
      <alignment/>
      <protection/>
    </xf>
    <xf numFmtId="178" fontId="4" fillId="39" borderId="98" xfId="0" applyNumberFormat="1" applyFont="1" applyFill="1" applyBorder="1" applyAlignment="1" applyProtection="1">
      <alignment/>
      <protection/>
    </xf>
    <xf numFmtId="178" fontId="3" fillId="39" borderId="99" xfId="0" applyNumberFormat="1" applyFont="1" applyFill="1" applyBorder="1" applyAlignment="1" applyProtection="1">
      <alignment/>
      <protection/>
    </xf>
    <xf numFmtId="178" fontId="4" fillId="45" borderId="84" xfId="0" applyNumberFormat="1" applyFont="1" applyFill="1" applyBorder="1" applyAlignment="1" applyProtection="1">
      <alignment/>
      <protection/>
    </xf>
    <xf numFmtId="178" fontId="3" fillId="45" borderId="85" xfId="0" applyNumberFormat="1" applyFont="1" applyFill="1" applyBorder="1" applyAlignment="1" applyProtection="1">
      <alignment/>
      <protection/>
    </xf>
    <xf numFmtId="178" fontId="4" fillId="33" borderId="97" xfId="0" applyNumberFormat="1" applyFont="1" applyFill="1" applyBorder="1" applyAlignment="1" applyProtection="1">
      <alignment/>
      <protection/>
    </xf>
    <xf numFmtId="178" fontId="3" fillId="33" borderId="95" xfId="0" applyNumberFormat="1" applyFont="1" applyFill="1" applyBorder="1" applyAlignment="1" applyProtection="1">
      <alignment/>
      <protection/>
    </xf>
    <xf numFmtId="178" fontId="4" fillId="47" borderId="98" xfId="0" applyNumberFormat="1" applyFont="1" applyFill="1" applyBorder="1" applyAlignment="1" applyProtection="1">
      <alignment/>
      <protection/>
    </xf>
    <xf numFmtId="178" fontId="4" fillId="5" borderId="98" xfId="0" applyNumberFormat="1" applyFont="1" applyFill="1" applyBorder="1" applyAlignment="1" applyProtection="1">
      <alignment/>
      <protection/>
    </xf>
    <xf numFmtId="178" fontId="3" fillId="5" borderId="99" xfId="0" applyNumberFormat="1" applyFont="1" applyFill="1" applyBorder="1" applyAlignment="1" applyProtection="1">
      <alignment/>
      <protection/>
    </xf>
    <xf numFmtId="178" fontId="4" fillId="39" borderId="100" xfId="0" applyNumberFormat="1" applyFont="1" applyFill="1" applyBorder="1" applyAlignment="1" applyProtection="1">
      <alignment/>
      <protection/>
    </xf>
    <xf numFmtId="178" fontId="3" fillId="39" borderId="101" xfId="0" applyNumberFormat="1" applyFont="1" applyFill="1" applyBorder="1" applyAlignment="1" applyProtection="1">
      <alignment/>
      <protection/>
    </xf>
    <xf numFmtId="178" fontId="4" fillId="39" borderId="102" xfId="0" applyNumberFormat="1" applyFont="1" applyFill="1" applyBorder="1" applyAlignment="1" applyProtection="1">
      <alignment/>
      <protection/>
    </xf>
    <xf numFmtId="178" fontId="3" fillId="39" borderId="103" xfId="0" applyNumberFormat="1" applyFont="1" applyFill="1" applyBorder="1" applyAlignment="1" applyProtection="1">
      <alignment/>
      <protection/>
    </xf>
    <xf numFmtId="178" fontId="3" fillId="47" borderId="99" xfId="0" applyNumberFormat="1" applyFont="1" applyFill="1" applyBorder="1" applyAlignment="1" applyProtection="1">
      <alignment/>
      <protection/>
    </xf>
    <xf numFmtId="178" fontId="3" fillId="46" borderId="95" xfId="0" applyNumberFormat="1" applyFont="1" applyFill="1" applyBorder="1" applyAlignment="1" applyProtection="1">
      <alignment/>
      <protection/>
    </xf>
    <xf numFmtId="178" fontId="4" fillId="33" borderId="102" xfId="0" applyNumberFormat="1" applyFont="1" applyFill="1" applyBorder="1" applyAlignment="1" applyProtection="1">
      <alignment/>
      <protection/>
    </xf>
    <xf numFmtId="178" fontId="3" fillId="33" borderId="103" xfId="0" applyNumberFormat="1" applyFont="1" applyFill="1" applyBorder="1" applyAlignment="1" applyProtection="1">
      <alignment/>
      <protection/>
    </xf>
    <xf numFmtId="185" fontId="159" fillId="39" borderId="104" xfId="0" applyNumberFormat="1" applyFont="1" applyFill="1" applyBorder="1" applyAlignment="1" applyProtection="1" quotePrefix="1">
      <alignment horizontal="center"/>
      <protection/>
    </xf>
    <xf numFmtId="185" fontId="165" fillId="41" borderId="104" xfId="0" applyNumberFormat="1" applyFont="1" applyFill="1" applyBorder="1" applyAlignment="1" applyProtection="1" quotePrefix="1">
      <alignment horizontal="center"/>
      <protection/>
    </xf>
    <xf numFmtId="185" fontId="166" fillId="49" borderId="104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76" fontId="8" fillId="38" borderId="106" xfId="0" applyNumberFormat="1" applyFont="1" applyFill="1" applyBorder="1" applyAlignment="1" applyProtection="1">
      <alignment horizontal="center"/>
      <protection/>
    </xf>
    <xf numFmtId="176" fontId="8" fillId="38" borderId="107" xfId="0" applyNumberFormat="1" applyFont="1" applyFill="1" applyBorder="1" applyAlignment="1" applyProtection="1">
      <alignment horizontal="center"/>
      <protection/>
    </xf>
    <xf numFmtId="176" fontId="167" fillId="38" borderId="106" xfId="0" applyNumberFormat="1" applyFont="1" applyFill="1" applyBorder="1" applyAlignment="1" applyProtection="1">
      <alignment horizontal="center"/>
      <protection/>
    </xf>
    <xf numFmtId="176" fontId="167" fillId="38" borderId="107" xfId="0" applyNumberFormat="1" applyFont="1" applyFill="1" applyBorder="1" applyAlignment="1" applyProtection="1">
      <alignment horizontal="center"/>
      <protection/>
    </xf>
    <xf numFmtId="176" fontId="9" fillId="33" borderId="108" xfId="0" applyNumberFormat="1" applyFont="1" applyFill="1" applyBorder="1" applyAlignment="1" applyProtection="1">
      <alignment horizontal="center"/>
      <protection/>
    </xf>
    <xf numFmtId="176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4" fillId="33" borderId="58" xfId="0" applyNumberFormat="1" applyFont="1" applyFill="1" applyBorder="1" applyAlignment="1" applyProtection="1">
      <alignment/>
      <protection/>
    </xf>
    <xf numFmtId="0" fontId="54" fillId="33" borderId="58" xfId="0" applyFont="1" applyFill="1" applyBorder="1" applyAlignment="1" applyProtection="1">
      <alignment/>
      <protection/>
    </xf>
    <xf numFmtId="168" fontId="168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4" xfId="0" applyNumberFormat="1" applyFont="1" applyFill="1" applyBorder="1" applyAlignment="1" applyProtection="1">
      <alignment/>
      <protection/>
    </xf>
    <xf numFmtId="178" fontId="33" fillId="43" borderId="110" xfId="0" applyNumberFormat="1" applyFont="1" applyFill="1" applyBorder="1" applyAlignment="1" applyProtection="1">
      <alignment/>
      <protection/>
    </xf>
    <xf numFmtId="178" fontId="33" fillId="43" borderId="94" xfId="0" applyNumberFormat="1" applyFont="1" applyFill="1" applyBorder="1" applyAlignment="1" applyProtection="1">
      <alignment/>
      <protection/>
    </xf>
    <xf numFmtId="178" fontId="33" fillId="43" borderId="111" xfId="0" applyNumberFormat="1" applyFont="1" applyFill="1" applyBorder="1" applyAlignment="1" applyProtection="1">
      <alignment/>
      <protection/>
    </xf>
    <xf numFmtId="178" fontId="3" fillId="33" borderId="111" xfId="0" applyNumberFormat="1" applyFont="1" applyFill="1" applyBorder="1" applyAlignment="1" applyProtection="1">
      <alignment/>
      <protection/>
    </xf>
    <xf numFmtId="178" fontId="12" fillId="43" borderId="112" xfId="0" applyNumberFormat="1" applyFont="1" applyFill="1" applyBorder="1" applyAlignment="1" applyProtection="1">
      <alignment/>
      <protection/>
    </xf>
    <xf numFmtId="178" fontId="33" fillId="43" borderId="113" xfId="0" applyNumberFormat="1" applyFont="1" applyFill="1" applyBorder="1" applyAlignment="1" applyProtection="1">
      <alignment/>
      <protection/>
    </xf>
    <xf numFmtId="178" fontId="12" fillId="43" borderId="112" xfId="60" applyNumberFormat="1" applyFont="1" applyFill="1" applyBorder="1" applyAlignment="1" applyProtection="1">
      <alignment/>
      <protection/>
    </xf>
    <xf numFmtId="0" fontId="169" fillId="48" borderId="0" xfId="61" applyFont="1" applyFill="1" applyBorder="1" applyAlignment="1" applyProtection="1">
      <alignment horizontal="center"/>
      <protection/>
    </xf>
    <xf numFmtId="168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0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0" fillId="35" borderId="0" xfId="64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66" fontId="58" fillId="50" borderId="29" xfId="64" applyNumberFormat="1" applyFont="1" applyFill="1" applyBorder="1" applyAlignment="1" applyProtection="1">
      <alignment horizontal="center" vertical="center"/>
      <protection locked="0"/>
    </xf>
    <xf numFmtId="168" fontId="156" fillId="32" borderId="0" xfId="65" applyNumberFormat="1" applyFont="1" applyFill="1" applyAlignment="1" applyProtection="1">
      <alignment/>
      <protection/>
    </xf>
    <xf numFmtId="0" fontId="155" fillId="35" borderId="0" xfId="64" applyFont="1" applyFill="1" applyBorder="1" applyProtection="1">
      <alignment/>
      <protection/>
    </xf>
    <xf numFmtId="0" fontId="171" fillId="35" borderId="0" xfId="64" applyFont="1" applyFill="1" applyBorder="1" applyProtection="1">
      <alignment/>
      <protection/>
    </xf>
    <xf numFmtId="0" fontId="171" fillId="35" borderId="0" xfId="64" applyFont="1" applyFill="1" applyProtection="1">
      <alignment/>
      <protection/>
    </xf>
    <xf numFmtId="174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6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3" fillId="33" borderId="29" xfId="64" applyNumberFormat="1" applyFont="1" applyFill="1" applyBorder="1" applyAlignment="1" applyProtection="1">
      <alignment horizontal="center" vertical="center"/>
      <protection/>
    </xf>
    <xf numFmtId="166" fontId="174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8" fontId="6" fillId="33" borderId="63" xfId="0" applyNumberFormat="1" applyFont="1" applyFill="1" applyBorder="1" applyAlignment="1" applyProtection="1">
      <alignment horizontal="right"/>
      <protection/>
    </xf>
    <xf numFmtId="178" fontId="6" fillId="32" borderId="63" xfId="0" applyNumberFormat="1" applyFont="1" applyFill="1" applyBorder="1" applyAlignment="1" applyProtection="1">
      <alignment horizontal="right"/>
      <protection/>
    </xf>
    <xf numFmtId="174" fontId="4" fillId="33" borderId="114" xfId="0" applyNumberFormat="1" applyFont="1" applyFill="1" applyBorder="1" applyAlignment="1" applyProtection="1" quotePrefix="1">
      <alignment horizontal="center" wrapText="1"/>
      <protection/>
    </xf>
    <xf numFmtId="178" fontId="3" fillId="46" borderId="91" xfId="0" applyNumberFormat="1" applyFont="1" applyFill="1" applyBorder="1" applyAlignment="1" applyProtection="1">
      <alignment/>
      <protection/>
    </xf>
    <xf numFmtId="168" fontId="175" fillId="33" borderId="73" xfId="0" applyNumberFormat="1" applyFont="1" applyFill="1" applyBorder="1" applyAlignment="1" applyProtection="1" quotePrefix="1">
      <alignment/>
      <protection/>
    </xf>
    <xf numFmtId="168" fontId="176" fillId="33" borderId="73" xfId="0" applyNumberFormat="1" applyFont="1" applyFill="1" applyBorder="1" applyAlignment="1" applyProtection="1" quotePrefix="1">
      <alignment/>
      <protection/>
    </xf>
    <xf numFmtId="168" fontId="175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5" fillId="33" borderId="118" xfId="0" applyNumberFormat="1" applyFont="1" applyFill="1" applyBorder="1" applyAlignment="1" applyProtection="1" quotePrefix="1">
      <alignment/>
      <protection/>
    </xf>
    <xf numFmtId="168" fontId="175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5" fillId="32" borderId="118" xfId="0" applyNumberFormat="1" applyFont="1" applyFill="1" applyBorder="1" applyAlignment="1" applyProtection="1" quotePrefix="1">
      <alignment/>
      <protection/>
    </xf>
    <xf numFmtId="168" fontId="176" fillId="32" borderId="34" xfId="0" applyNumberFormat="1" applyFont="1" applyFill="1" applyBorder="1" applyAlignment="1" applyProtection="1" quotePrefix="1">
      <alignment/>
      <protection/>
    </xf>
    <xf numFmtId="168" fontId="175" fillId="33" borderId="88" xfId="0" applyNumberFormat="1" applyFont="1" applyFill="1" applyBorder="1" applyAlignment="1" applyProtection="1" quotePrefix="1">
      <alignment/>
      <protection/>
    </xf>
    <xf numFmtId="168" fontId="176" fillId="33" borderId="89" xfId="0" applyNumberFormat="1" applyFont="1" applyFill="1" applyBorder="1" applyAlignment="1" applyProtection="1" quotePrefix="1">
      <alignment/>
      <protection/>
    </xf>
    <xf numFmtId="168" fontId="176" fillId="33" borderId="34" xfId="0" applyNumberFormat="1" applyFont="1" applyFill="1" applyBorder="1" applyAlignment="1" applyProtection="1" quotePrefix="1">
      <alignment/>
      <protection/>
    </xf>
    <xf numFmtId="0" fontId="34" fillId="33" borderId="119" xfId="64" applyFont="1" applyFill="1" applyBorder="1" applyProtection="1">
      <alignment/>
      <protection/>
    </xf>
    <xf numFmtId="0" fontId="34" fillId="33" borderId="45" xfId="64" applyFont="1" applyFill="1" applyBorder="1" applyProtection="1">
      <alignment/>
      <protection/>
    </xf>
    <xf numFmtId="0" fontId="34" fillId="33" borderId="31" xfId="64" applyFont="1" applyFill="1" applyBorder="1" applyProtection="1">
      <alignment/>
      <protection/>
    </xf>
    <xf numFmtId="176" fontId="38" fillId="51" borderId="120" xfId="0" applyNumberFormat="1" applyFont="1" applyFill="1" applyBorder="1" applyAlignment="1" applyProtection="1">
      <alignment horizontal="center"/>
      <protection/>
    </xf>
    <xf numFmtId="176" fontId="39" fillId="42" borderId="120" xfId="0" applyNumberFormat="1" applyFont="1" applyFill="1" applyBorder="1" applyAlignment="1" applyProtection="1">
      <alignment horizontal="center"/>
      <protection/>
    </xf>
    <xf numFmtId="176" fontId="177" fillId="51" borderId="120" xfId="0" applyNumberFormat="1" applyFont="1" applyFill="1" applyBorder="1" applyAlignment="1" applyProtection="1">
      <alignment horizontal="center"/>
      <protection/>
    </xf>
    <xf numFmtId="176" fontId="178" fillId="42" borderId="120" xfId="0" applyNumberFormat="1" applyFont="1" applyFill="1" applyBorder="1" applyAlignment="1" applyProtection="1">
      <alignment horizontal="center"/>
      <protection/>
    </xf>
    <xf numFmtId="176" fontId="38" fillId="52" borderId="120" xfId="0" applyNumberFormat="1" applyFont="1" applyFill="1" applyBorder="1" applyAlignment="1" applyProtection="1">
      <alignment horizontal="center"/>
      <protection/>
    </xf>
    <xf numFmtId="176" fontId="39" fillId="52" borderId="120" xfId="0" applyNumberFormat="1" applyFont="1" applyFill="1" applyBorder="1" applyAlignment="1" applyProtection="1">
      <alignment horizontal="center"/>
      <protection/>
    </xf>
    <xf numFmtId="176" fontId="179" fillId="52" borderId="120" xfId="0" applyNumberFormat="1" applyFont="1" applyFill="1" applyBorder="1" applyAlignment="1" applyProtection="1">
      <alignment horizontal="center"/>
      <protection/>
    </xf>
    <xf numFmtId="176" fontId="178" fillId="52" borderId="120" xfId="0" applyNumberFormat="1" applyFont="1" applyFill="1" applyBorder="1" applyAlignment="1" applyProtection="1">
      <alignment horizontal="center"/>
      <protection/>
    </xf>
    <xf numFmtId="176" fontId="38" fillId="40" borderId="120" xfId="0" applyNumberFormat="1" applyFont="1" applyFill="1" applyBorder="1" applyAlignment="1" applyProtection="1">
      <alignment horizontal="center"/>
      <protection/>
    </xf>
    <xf numFmtId="176" fontId="39" fillId="40" borderId="120" xfId="0" applyNumberFormat="1" applyFont="1" applyFill="1" applyBorder="1" applyAlignment="1" applyProtection="1">
      <alignment horizontal="center"/>
      <protection/>
    </xf>
    <xf numFmtId="176" fontId="180" fillId="40" borderId="120" xfId="0" applyNumberFormat="1" applyFont="1" applyFill="1" applyBorder="1" applyAlignment="1" applyProtection="1">
      <alignment horizontal="center"/>
      <protection/>
    </xf>
    <xf numFmtId="176" fontId="181" fillId="40" borderId="120" xfId="0" applyNumberFormat="1" applyFont="1" applyFill="1" applyBorder="1" applyAlignment="1" applyProtection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176" fontId="8" fillId="38" borderId="122" xfId="0" applyNumberFormat="1" applyFont="1" applyFill="1" applyBorder="1" applyAlignment="1" applyProtection="1">
      <alignment horizontal="center"/>
      <protection/>
    </xf>
    <xf numFmtId="176" fontId="167" fillId="38" borderId="121" xfId="0" applyNumberFormat="1" applyFont="1" applyFill="1" applyBorder="1" applyAlignment="1" applyProtection="1">
      <alignment horizontal="center"/>
      <protection/>
    </xf>
    <xf numFmtId="176" fontId="167" fillId="38" borderId="122" xfId="0" applyNumberFormat="1" applyFont="1" applyFill="1" applyBorder="1" applyAlignment="1" applyProtection="1">
      <alignment horizontal="center"/>
      <protection/>
    </xf>
    <xf numFmtId="168" fontId="12" fillId="32" borderId="121" xfId="0" applyNumberFormat="1" applyFont="1" applyFill="1" applyBorder="1" applyAlignment="1" applyProtection="1">
      <alignment horizontal="center"/>
      <protection/>
    </xf>
    <xf numFmtId="168" fontId="33" fillId="32" borderId="108" xfId="0" applyNumberFormat="1" applyFont="1" applyFill="1" applyBorder="1" applyAlignment="1" applyProtection="1">
      <alignment horizontal="center"/>
      <protection/>
    </xf>
    <xf numFmtId="168" fontId="12" fillId="42" borderId="122" xfId="0" applyNumberFormat="1" applyFont="1" applyFill="1" applyBorder="1" applyAlignment="1" applyProtection="1">
      <alignment horizontal="center"/>
      <protection locked="0"/>
    </xf>
    <xf numFmtId="168" fontId="33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82" fillId="43" borderId="44" xfId="65" applyNumberFormat="1" applyFont="1" applyFill="1" applyBorder="1" applyAlignment="1" applyProtection="1">
      <alignment/>
      <protection/>
    </xf>
    <xf numFmtId="178" fontId="4" fillId="46" borderId="73" xfId="0" applyNumberFormat="1" applyFont="1" applyFill="1" applyBorder="1" applyAlignment="1" applyProtection="1">
      <alignment/>
      <protection/>
    </xf>
    <xf numFmtId="178" fontId="3" fillId="46" borderId="73" xfId="0" applyNumberFormat="1" applyFont="1" applyFill="1" applyBorder="1" applyAlignment="1" applyProtection="1">
      <alignment/>
      <protection/>
    </xf>
    <xf numFmtId="178" fontId="4" fillId="46" borderId="88" xfId="0" applyNumberFormat="1" applyFont="1" applyFill="1" applyBorder="1" applyAlignment="1" applyProtection="1">
      <alignment/>
      <protection/>
    </xf>
    <xf numFmtId="178" fontId="3" fillId="46" borderId="89" xfId="0" applyNumberFormat="1" applyFont="1" applyFill="1" applyBorder="1" applyAlignment="1" applyProtection="1">
      <alignment/>
      <protection/>
    </xf>
    <xf numFmtId="178" fontId="12" fillId="43" borderId="84" xfId="0" applyNumberFormat="1" applyFont="1" applyFill="1" applyBorder="1" applyAlignment="1" applyProtection="1">
      <alignment/>
      <protection/>
    </xf>
    <xf numFmtId="178" fontId="33" fillId="43" borderId="85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/>
    </xf>
    <xf numFmtId="178" fontId="33" fillId="43" borderId="10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 locked="0"/>
    </xf>
    <xf numFmtId="178" fontId="33" fillId="43" borderId="10" xfId="0" applyNumberFormat="1" applyFont="1" applyFill="1" applyBorder="1" applyAlignment="1" applyProtection="1">
      <alignment/>
      <protection locked="0"/>
    </xf>
    <xf numFmtId="168" fontId="168" fillId="32" borderId="0" xfId="0" applyNumberFormat="1" applyFont="1" applyFill="1" applyBorder="1" applyAlignment="1" applyProtection="1" quotePrefix="1">
      <alignment horizontal="center"/>
      <protection/>
    </xf>
    <xf numFmtId="168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8" xfId="0" applyNumberFormat="1" applyFont="1" applyFill="1" applyBorder="1" applyAlignment="1" applyProtection="1">
      <alignment/>
      <protection/>
    </xf>
    <xf numFmtId="178" fontId="3" fillId="32" borderId="58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8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5" fillId="38" borderId="0" xfId="57" applyFont="1" applyFill="1" applyBorder="1" quotePrefix="1">
      <alignment/>
      <protection/>
    </xf>
    <xf numFmtId="189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1" fontId="24" fillId="32" borderId="71" xfId="58" applyNumberFormat="1" applyFont="1" applyFill="1" applyBorder="1" applyAlignment="1">
      <alignment/>
      <protection/>
    </xf>
    <xf numFmtId="191" fontId="24" fillId="32" borderId="18" xfId="58" applyNumberFormat="1" applyFont="1" applyFill="1" applyBorder="1" applyAlignment="1">
      <alignment/>
      <protection/>
    </xf>
    <xf numFmtId="191" fontId="24" fillId="32" borderId="21" xfId="58" applyNumberFormat="1" applyFont="1" applyFill="1" applyBorder="1" applyAlignment="1">
      <alignment/>
      <protection/>
    </xf>
    <xf numFmtId="191" fontId="24" fillId="45" borderId="71" xfId="58" applyNumberFormat="1" applyFont="1" applyFill="1" applyBorder="1" applyAlignment="1">
      <alignment/>
      <protection/>
    </xf>
    <xf numFmtId="191" fontId="24" fillId="45" borderId="18" xfId="58" applyNumberFormat="1" applyFont="1" applyFill="1" applyBorder="1" applyAlignment="1">
      <alignment/>
      <protection/>
    </xf>
    <xf numFmtId="191" fontId="24" fillId="45" borderId="21" xfId="58" applyNumberFormat="1" applyFont="1" applyFill="1" applyBorder="1" applyAlignment="1">
      <alignment/>
      <protection/>
    </xf>
    <xf numFmtId="195" fontId="24" fillId="33" borderId="0" xfId="57" applyNumberFormat="1" applyFont="1" applyFill="1" applyBorder="1" applyAlignment="1">
      <alignment/>
      <protection/>
    </xf>
    <xf numFmtId="178" fontId="4" fillId="33" borderId="128" xfId="0" applyNumberFormat="1" applyFont="1" applyFill="1" applyBorder="1" applyAlignment="1" applyProtection="1">
      <alignment/>
      <protection/>
    </xf>
    <xf numFmtId="178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4" fontId="183" fillId="39" borderId="29" xfId="0" applyNumberFormat="1" applyFont="1" applyFill="1" applyBorder="1" applyAlignment="1" applyProtection="1">
      <alignment horizontal="center"/>
      <protection/>
    </xf>
    <xf numFmtId="174" fontId="184" fillId="39" borderId="29" xfId="0" applyNumberFormat="1" applyFont="1" applyFill="1" applyBorder="1" applyAlignment="1" applyProtection="1">
      <alignment horizontal="center"/>
      <protection/>
    </xf>
    <xf numFmtId="185" fontId="159" fillId="39" borderId="29" xfId="0" applyNumberFormat="1" applyFont="1" applyFill="1" applyBorder="1" applyAlignment="1" applyProtection="1" quotePrefix="1">
      <alignment horizontal="center"/>
      <protection/>
    </xf>
    <xf numFmtId="173" fontId="160" fillId="41" borderId="29" xfId="0" applyNumberFormat="1" applyFont="1" applyFill="1" applyBorder="1" applyAlignment="1" applyProtection="1" quotePrefix="1">
      <alignment horizontal="center"/>
      <protection/>
    </xf>
    <xf numFmtId="185" fontId="165" fillId="41" borderId="29" xfId="0" applyNumberFormat="1" applyFont="1" applyFill="1" applyBorder="1" applyAlignment="1" applyProtection="1" quotePrefix="1">
      <alignment horizontal="center"/>
      <protection/>
    </xf>
    <xf numFmtId="173" fontId="165" fillId="41" borderId="29" xfId="0" applyNumberFormat="1" applyFont="1" applyFill="1" applyBorder="1" applyAlignment="1" applyProtection="1" quotePrefix="1">
      <alignment horizontal="center"/>
      <protection/>
    </xf>
    <xf numFmtId="173" fontId="172" fillId="49" borderId="29" xfId="0" applyNumberFormat="1" applyFont="1" applyFill="1" applyBorder="1" applyAlignment="1" applyProtection="1" quotePrefix="1">
      <alignment horizontal="center"/>
      <protection/>
    </xf>
    <xf numFmtId="185" fontId="166" fillId="49" borderId="29" xfId="0" applyNumberFormat="1" applyFont="1" applyFill="1" applyBorder="1" applyAlignment="1" applyProtection="1" quotePrefix="1">
      <alignment horizontal="center"/>
      <protection/>
    </xf>
    <xf numFmtId="178" fontId="4" fillId="33" borderId="29" xfId="0" applyNumberFormat="1" applyFont="1" applyFill="1" applyBorder="1" applyAlignment="1" applyProtection="1">
      <alignment/>
      <protection locked="0"/>
    </xf>
    <xf numFmtId="178" fontId="3" fillId="33" borderId="29" xfId="0" applyNumberFormat="1" applyFont="1" applyFill="1" applyBorder="1" applyAlignment="1" applyProtection="1">
      <alignment/>
      <protection locked="0"/>
    </xf>
    <xf numFmtId="38" fontId="185" fillId="48" borderId="30" xfId="65" applyNumberFormat="1" applyFont="1" applyFill="1" applyBorder="1" applyAlignment="1" applyProtection="1">
      <alignment/>
      <protection/>
    </xf>
    <xf numFmtId="178" fontId="4" fillId="54" borderId="29" xfId="0" applyNumberFormat="1" applyFont="1" applyFill="1" applyBorder="1" applyAlignment="1" applyProtection="1">
      <alignment/>
      <protection/>
    </xf>
    <xf numFmtId="178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3" fillId="42" borderId="30" xfId="0" applyFont="1" applyFill="1" applyBorder="1" applyAlignment="1" applyProtection="1">
      <alignment horizontal="left"/>
      <protection/>
    </xf>
    <xf numFmtId="178" fontId="4" fillId="54" borderId="130" xfId="0" applyNumberFormat="1" applyFont="1" applyFill="1" applyBorder="1" applyAlignment="1" applyProtection="1">
      <alignment/>
      <protection/>
    </xf>
    <xf numFmtId="178" fontId="3" fillId="54" borderId="131" xfId="0" applyNumberFormat="1" applyFont="1" applyFill="1" applyBorder="1" applyAlignment="1" applyProtection="1">
      <alignment/>
      <protection/>
    </xf>
    <xf numFmtId="178" fontId="4" fillId="33" borderId="130" xfId="0" applyNumberFormat="1" applyFont="1" applyFill="1" applyBorder="1" applyAlignment="1" applyProtection="1">
      <alignment/>
      <protection/>
    </xf>
    <xf numFmtId="178" fontId="3" fillId="33" borderId="131" xfId="0" applyNumberFormat="1" applyFont="1" applyFill="1" applyBorder="1" applyAlignment="1" applyProtection="1">
      <alignment/>
      <protection/>
    </xf>
    <xf numFmtId="173" fontId="4" fillId="33" borderId="121" xfId="0" applyNumberFormat="1" applyFont="1" applyFill="1" applyBorder="1" applyAlignment="1" applyProtection="1" quotePrefix="1">
      <alignment horizontal="center"/>
      <protection/>
    </xf>
    <xf numFmtId="185" fontId="3" fillId="33" borderId="108" xfId="0" applyNumberFormat="1" applyFont="1" applyFill="1" applyBorder="1" applyAlignment="1" applyProtection="1" quotePrefix="1">
      <alignment horizontal="center"/>
      <protection/>
    </xf>
    <xf numFmtId="185" fontId="3" fillId="33" borderId="109" xfId="0" applyNumberFormat="1" applyFont="1" applyFill="1" applyBorder="1" applyAlignment="1" applyProtection="1" quotePrefix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204" fontId="24" fillId="33" borderId="0" xfId="58" applyNumberFormat="1" applyFont="1" applyFill="1" applyBorder="1" applyAlignment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3" fontId="24" fillId="33" borderId="0" xfId="57" applyNumberFormat="1" applyFont="1" applyFill="1" applyBorder="1" applyAlignment="1">
      <alignment/>
      <protection/>
    </xf>
    <xf numFmtId="189" fontId="19" fillId="54" borderId="19" xfId="58" applyNumberFormat="1" applyFont="1" applyFill="1" applyBorder="1" applyAlignment="1">
      <alignment/>
      <protection/>
    </xf>
    <xf numFmtId="189" fontId="19" fillId="54" borderId="71" xfId="58" applyNumberFormat="1" applyFont="1" applyFill="1" applyBorder="1" applyAlignment="1">
      <alignment/>
      <protection/>
    </xf>
    <xf numFmtId="189" fontId="19" fillId="54" borderId="20" xfId="58" applyNumberFormat="1" applyFont="1" applyFill="1" applyBorder="1" applyAlignment="1">
      <alignment/>
      <protection/>
    </xf>
    <xf numFmtId="189" fontId="19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6" fillId="39" borderId="104" xfId="0" applyNumberFormat="1" applyFont="1" applyFill="1" applyBorder="1" applyAlignment="1" applyProtection="1" quotePrefix="1">
      <alignment horizontal="center"/>
      <protection/>
    </xf>
    <xf numFmtId="205" fontId="160" fillId="41" borderId="104" xfId="0" applyNumberFormat="1" applyFont="1" applyFill="1" applyBorder="1" applyAlignment="1" applyProtection="1" quotePrefix="1">
      <alignment horizontal="center"/>
      <protection/>
    </xf>
    <xf numFmtId="205" fontId="172" fillId="49" borderId="104" xfId="0" applyNumberFormat="1" applyFont="1" applyFill="1" applyBorder="1" applyAlignment="1" applyProtection="1" quotePrefix="1">
      <alignment horizontal="center"/>
      <protection/>
    </xf>
    <xf numFmtId="205" fontId="4" fillId="33" borderId="132" xfId="0" applyNumberFormat="1" applyFont="1" applyFill="1" applyBorder="1" applyAlignment="1" applyProtection="1" quotePrefix="1">
      <alignment horizontal="center"/>
      <protection/>
    </xf>
    <xf numFmtId="205" fontId="187" fillId="32" borderId="47" xfId="0" applyNumberFormat="1" applyFont="1" applyFill="1" applyBorder="1" applyAlignment="1" applyProtection="1">
      <alignment horizontal="center"/>
      <protection locked="0"/>
    </xf>
    <xf numFmtId="205" fontId="186" fillId="39" borderId="29" xfId="0" applyNumberFormat="1" applyFont="1" applyFill="1" applyBorder="1" applyAlignment="1" applyProtection="1">
      <alignment horizontal="center"/>
      <protection/>
    </xf>
    <xf numFmtId="205" fontId="160" fillId="41" borderId="29" xfId="0" applyNumberFormat="1" applyFont="1" applyFill="1" applyBorder="1" applyAlignment="1" applyProtection="1" quotePrefix="1">
      <alignment horizontal="center"/>
      <protection/>
    </xf>
    <xf numFmtId="205" fontId="172" fillId="49" borderId="29" xfId="0" applyNumberFormat="1" applyFont="1" applyFill="1" applyBorder="1" applyAlignment="1" applyProtection="1" quotePrefix="1">
      <alignment horizontal="center"/>
      <protection/>
    </xf>
    <xf numFmtId="205" fontId="4" fillId="33" borderId="122" xfId="0" applyNumberFormat="1" applyFont="1" applyFill="1" applyBorder="1" applyAlignment="1" applyProtection="1" quotePrefix="1">
      <alignment horizontal="center"/>
      <protection/>
    </xf>
    <xf numFmtId="205" fontId="188" fillId="33" borderId="47" xfId="0" applyNumberFormat="1" applyFont="1" applyFill="1" applyBorder="1" applyAlignment="1" applyProtection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94" fontId="24" fillId="33" borderId="0" xfId="57" applyNumberFormat="1" applyFont="1" applyFill="1" applyBorder="1" applyAlignment="1">
      <alignment horizontal="center"/>
      <protection/>
    </xf>
    <xf numFmtId="4" fontId="20" fillId="37" borderId="0" xfId="58" applyNumberFormat="1" applyFont="1" applyFill="1" applyAlignment="1" applyProtection="1">
      <alignment vertical="center"/>
      <protection/>
    </xf>
    <xf numFmtId="0" fontId="20" fillId="37" borderId="0" xfId="58" applyFont="1" applyFill="1" applyBorder="1" applyAlignment="1" applyProtection="1">
      <alignment vertical="center"/>
      <protection/>
    </xf>
    <xf numFmtId="0" fontId="20" fillId="37" borderId="0" xfId="58" applyFont="1" applyFill="1">
      <alignment/>
      <protection/>
    </xf>
    <xf numFmtId="0" fontId="20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70" fontId="24" fillId="32" borderId="0" xfId="57" applyNumberFormat="1" applyFont="1" applyFill="1" applyBorder="1" applyAlignment="1">
      <alignment horizontal="left"/>
      <protection/>
    </xf>
    <xf numFmtId="170" fontId="27" fillId="45" borderId="0" xfId="57" applyNumberFormat="1" applyFont="1" applyFill="1" applyBorder="1" applyAlignment="1">
      <alignment horizontal="center"/>
      <protection/>
    </xf>
    <xf numFmtId="173" fontId="27" fillId="45" borderId="0" xfId="57" applyNumberFormat="1" applyFont="1" applyFill="1" applyBorder="1" applyAlignment="1">
      <alignment horizontal="center"/>
      <protection/>
    </xf>
    <xf numFmtId="170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4" fillId="45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2" fontId="19" fillId="32" borderId="71" xfId="57" applyNumberFormat="1" applyFont="1" applyFill="1" applyBorder="1" applyAlignment="1">
      <alignment horizontal="center"/>
      <protection/>
    </xf>
    <xf numFmtId="172" fontId="19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71" fontId="70" fillId="33" borderId="0" xfId="57" applyNumberFormat="1" applyFont="1" applyFill="1" applyBorder="1" applyAlignment="1">
      <alignment/>
      <protection/>
    </xf>
    <xf numFmtId="172" fontId="70" fillId="38" borderId="0" xfId="57" applyNumberFormat="1" applyFont="1" applyFill="1" applyBorder="1" applyAlignment="1">
      <alignment/>
      <protection/>
    </xf>
    <xf numFmtId="204" fontId="70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70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70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71" fontId="70" fillId="32" borderId="20" xfId="57" applyNumberFormat="1" applyFont="1" applyFill="1" applyBorder="1">
      <alignment/>
      <protection/>
    </xf>
    <xf numFmtId="170" fontId="70" fillId="32" borderId="20" xfId="57" applyNumberFormat="1" applyFont="1" applyFill="1" applyBorder="1" applyAlignment="1">
      <alignment horizontal="left"/>
      <protection/>
    </xf>
    <xf numFmtId="194" fontId="24" fillId="33" borderId="0" xfId="57" applyNumberFormat="1" applyFont="1" applyFill="1" applyBorder="1" applyAlignment="1">
      <alignment horizontal="center"/>
      <protection/>
    </xf>
    <xf numFmtId="196" fontId="59" fillId="32" borderId="19" xfId="58" applyNumberFormat="1" applyFont="1" applyFill="1" applyBorder="1" applyAlignment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92" fontId="59" fillId="45" borderId="0" xfId="58" applyNumberFormat="1" applyFont="1" applyFill="1" applyBorder="1" applyAlignment="1">
      <alignment horizontal="center"/>
      <protection/>
    </xf>
    <xf numFmtId="197" fontId="59" fillId="32" borderId="0" xfId="58" applyNumberFormat="1" applyFont="1" applyFill="1" applyBorder="1" applyAlignment="1">
      <alignment horizontal="center"/>
      <protection/>
    </xf>
    <xf numFmtId="198" fontId="59" fillId="32" borderId="20" xfId="58" applyNumberFormat="1" applyFont="1" applyFill="1" applyBorder="1" applyAlignment="1">
      <alignment horizontal="center"/>
      <protection/>
    </xf>
    <xf numFmtId="189" fontId="24" fillId="33" borderId="0" xfId="58" applyNumberFormat="1" applyFont="1" applyFill="1" applyBorder="1" applyAlignment="1">
      <alignment horizontal="center"/>
      <protection/>
    </xf>
    <xf numFmtId="189" fontId="24" fillId="45" borderId="0" xfId="58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left"/>
      <protection/>
    </xf>
    <xf numFmtId="197" fontId="59" fillId="45" borderId="0" xfId="58" applyNumberFormat="1" applyFont="1" applyFill="1" applyBorder="1" applyAlignment="1">
      <alignment horizontal="center"/>
      <protection/>
    </xf>
    <xf numFmtId="198" fontId="59" fillId="45" borderId="20" xfId="58" applyNumberFormat="1" applyFont="1" applyFill="1" applyBorder="1" applyAlignment="1">
      <alignment horizontal="center"/>
      <protection/>
    </xf>
    <xf numFmtId="196" fontId="59" fillId="45" borderId="19" xfId="58" applyNumberFormat="1" applyFont="1" applyFill="1" applyBorder="1" applyAlignment="1">
      <alignment horizontal="center"/>
      <protection/>
    </xf>
    <xf numFmtId="171" fontId="70" fillId="33" borderId="0" xfId="57" applyNumberFormat="1" applyFont="1" applyFill="1" applyBorder="1" applyAlignment="1">
      <alignment horizontal="left"/>
      <protection/>
    </xf>
    <xf numFmtId="204" fontId="24" fillId="33" borderId="0" xfId="58" applyNumberFormat="1" applyFont="1" applyFill="1" applyBorder="1" applyAlignment="1">
      <alignment horizontal="center"/>
      <protection/>
    </xf>
    <xf numFmtId="173" fontId="24" fillId="45" borderId="0" xfId="57" applyNumberFormat="1" applyFont="1" applyFill="1" applyBorder="1" applyAlignment="1">
      <alignment horizontal="center"/>
      <protection/>
    </xf>
    <xf numFmtId="189" fontId="24" fillId="32" borderId="0" xfId="58" applyNumberFormat="1" applyFont="1" applyFill="1" applyBorder="1" applyAlignment="1">
      <alignment horizontal="center"/>
      <protection/>
    </xf>
    <xf numFmtId="191" fontId="59" fillId="45" borderId="19" xfId="58" applyNumberFormat="1" applyFont="1" applyFill="1" applyBorder="1" applyAlignment="1">
      <alignment horizontal="center"/>
      <protection/>
    </xf>
    <xf numFmtId="193" fontId="59" fillId="32" borderId="20" xfId="58" applyNumberFormat="1" applyFont="1" applyFill="1" applyBorder="1" applyAlignment="1">
      <alignment horizontal="center"/>
      <protection/>
    </xf>
    <xf numFmtId="187" fontId="156" fillId="40" borderId="26" xfId="58" applyNumberFormat="1" applyFont="1" applyFill="1" applyBorder="1" applyAlignment="1">
      <alignment horizontal="center"/>
      <protection/>
    </xf>
    <xf numFmtId="173" fontId="24" fillId="33" borderId="0" xfId="57" applyNumberFormat="1" applyFont="1" applyFill="1" applyBorder="1" applyAlignment="1">
      <alignment horizontal="center"/>
      <protection/>
    </xf>
    <xf numFmtId="171" fontId="24" fillId="45" borderId="0" xfId="57" applyNumberFormat="1" applyFont="1" applyFill="1" applyBorder="1" applyAlignment="1">
      <alignment horizontal="center"/>
      <protection/>
    </xf>
    <xf numFmtId="172" fontId="70" fillId="38" borderId="0" xfId="57" applyNumberFormat="1" applyFont="1" applyFill="1" applyBorder="1" applyAlignment="1">
      <alignment horizontal="left"/>
      <protection/>
    </xf>
    <xf numFmtId="193" fontId="59" fillId="45" borderId="20" xfId="58" applyNumberFormat="1" applyFont="1" applyFill="1" applyBorder="1" applyAlignment="1">
      <alignment horizontal="center"/>
      <protection/>
    </xf>
    <xf numFmtId="191" fontId="59" fillId="32" borderId="19" xfId="58" applyNumberFormat="1" applyFont="1" applyFill="1" applyBorder="1" applyAlignment="1">
      <alignment horizontal="center"/>
      <protection/>
    </xf>
    <xf numFmtId="192" fontId="59" fillId="32" borderId="0" xfId="58" applyNumberFormat="1" applyFont="1" applyFill="1" applyBorder="1" applyAlignment="1">
      <alignment horizontal="center"/>
      <protection/>
    </xf>
    <xf numFmtId="170" fontId="24" fillId="32" borderId="0" xfId="57" applyNumberFormat="1" applyFont="1" applyFill="1" applyBorder="1" applyAlignment="1">
      <alignment horizontal="center"/>
      <protection/>
    </xf>
    <xf numFmtId="172" fontId="70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1" fontId="70" fillId="33" borderId="0" xfId="57" applyNumberFormat="1" applyFont="1" applyFill="1" applyBorder="1" applyAlignment="1">
      <alignment horizontal="center"/>
      <protection/>
    </xf>
    <xf numFmtId="172" fontId="70" fillId="38" borderId="0" xfId="57" applyNumberFormat="1" applyFont="1" applyFill="1" applyBorder="1" applyAlignment="1">
      <alignment horizontal="center"/>
      <protection/>
    </xf>
    <xf numFmtId="0" fontId="189" fillId="55" borderId="0" xfId="63" applyFont="1" applyFill="1" applyBorder="1" applyAlignment="1">
      <alignment horizontal="center"/>
      <protection/>
    </xf>
    <xf numFmtId="202" fontId="190" fillId="55" borderId="0" xfId="63" applyNumberFormat="1" applyFont="1" applyFill="1" applyBorder="1" applyAlignment="1">
      <alignment horizontal="center"/>
      <protection/>
    </xf>
    <xf numFmtId="204" fontId="24" fillId="33" borderId="0" xfId="58" applyNumberFormat="1" applyFont="1" applyFill="1" applyBorder="1" applyAlignment="1">
      <alignment horizontal="left"/>
      <protection/>
    </xf>
    <xf numFmtId="200" fontId="191" fillId="48" borderId="45" xfId="65" applyNumberFormat="1" applyFont="1" applyFill="1" applyBorder="1" applyAlignment="1" applyProtection="1">
      <alignment horizontal="left"/>
      <protection/>
    </xf>
    <xf numFmtId="200" fontId="191" fillId="48" borderId="31" xfId="65" applyNumberFormat="1" applyFont="1" applyFill="1" applyBorder="1" applyAlignment="1" applyProtection="1">
      <alignment horizontal="left"/>
      <protection/>
    </xf>
    <xf numFmtId="0" fontId="190" fillId="55" borderId="0" xfId="57" applyFont="1" applyFill="1" applyAlignment="1" applyProtection="1" quotePrefix="1">
      <alignment horizontal="center"/>
      <protection/>
    </xf>
    <xf numFmtId="203" fontId="190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92" fillId="33" borderId="49" xfId="65" applyNumberFormat="1" applyFont="1" applyFill="1" applyBorder="1" applyAlignment="1" applyProtection="1">
      <alignment horizontal="center"/>
      <protection/>
    </xf>
    <xf numFmtId="38" fontId="192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92" fillId="33" borderId="51" xfId="65" applyNumberFormat="1" applyFont="1" applyFill="1" applyBorder="1" applyAlignment="1" applyProtection="1">
      <alignment horizontal="center"/>
      <protection/>
    </xf>
    <xf numFmtId="38" fontId="192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4" fillId="33" borderId="30" xfId="0" applyNumberFormat="1" applyFont="1" applyFill="1" applyBorder="1" applyAlignment="1" applyProtection="1">
      <alignment horizontal="center"/>
      <protection locked="0"/>
    </xf>
    <xf numFmtId="1" fontId="54" fillId="33" borderId="45" xfId="0" applyNumberFormat="1" applyFont="1" applyFill="1" applyBorder="1" applyAlignment="1" applyProtection="1">
      <alignment horizont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181" fontId="156" fillId="33" borderId="30" xfId="62" applyNumberFormat="1" applyFont="1" applyFill="1" applyBorder="1" applyAlignment="1" applyProtection="1" quotePrefix="1">
      <alignment horizontal="center" vertical="center"/>
      <protection locked="0"/>
    </xf>
    <xf numFmtId="181" fontId="156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5" fillId="36" borderId="30" xfId="53" applyFill="1" applyBorder="1" applyAlignment="1" applyProtection="1">
      <alignment horizontal="center" vertical="center"/>
      <protection locked="0"/>
    </xf>
    <xf numFmtId="0" fontId="193" fillId="36" borderId="45" xfId="53" applyFont="1" applyFill="1" applyBorder="1" applyAlignment="1" applyProtection="1">
      <alignment horizontal="center" vertical="center"/>
      <protection locked="0"/>
    </xf>
    <xf numFmtId="0" fontId="193" fillId="36" borderId="31" xfId="53" applyFont="1" applyFill="1" applyBorder="1" applyAlignment="1" applyProtection="1">
      <alignment horizontal="center" vertical="center"/>
      <protection locked="0"/>
    </xf>
    <xf numFmtId="38" fontId="145" fillId="33" borderId="30" xfId="53" applyNumberFormat="1" applyFill="1" applyBorder="1" applyAlignment="1" applyProtection="1">
      <alignment horizontal="center" vertical="center"/>
      <protection locked="0"/>
    </xf>
    <xf numFmtId="38" fontId="194" fillId="33" borderId="45" xfId="53" applyNumberFormat="1" applyFont="1" applyFill="1" applyBorder="1" applyAlignment="1" applyProtection="1">
      <alignment horizontal="center" vertical="center"/>
      <protection locked="0"/>
    </xf>
    <xf numFmtId="38" fontId="194" fillId="33" borderId="31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79" fontId="160" fillId="33" borderId="30" xfId="60" applyNumberFormat="1" applyFont="1" applyFill="1" applyBorder="1" applyAlignment="1" applyProtection="1">
      <alignment horizontal="center"/>
      <protection/>
    </xf>
    <xf numFmtId="179" fontId="160" fillId="33" borderId="45" xfId="60" applyNumberFormat="1" applyFont="1" applyFill="1" applyBorder="1" applyAlignment="1" applyProtection="1">
      <alignment horizontal="center"/>
      <protection/>
    </xf>
    <xf numFmtId="179" fontId="160" fillId="33" borderId="31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5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6" fillId="32" borderId="47" xfId="57" applyFont="1" applyFill="1" applyBorder="1" applyAlignment="1" applyProtection="1" quotePrefix="1">
      <alignment horizontal="center"/>
      <protection/>
    </xf>
    <xf numFmtId="0" fontId="197" fillId="38" borderId="28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0" fontId="198" fillId="33" borderId="63" xfId="61" applyFont="1" applyFill="1" applyBorder="1" applyAlignment="1" applyProtection="1">
      <alignment horizontal="center"/>
      <protection/>
    </xf>
    <xf numFmtId="0" fontId="198" fillId="33" borderId="0" xfId="61" applyFont="1" applyFill="1" applyBorder="1" applyAlignment="1" applyProtection="1">
      <alignment horizontal="center"/>
      <protection/>
    </xf>
    <xf numFmtId="0" fontId="198" fillId="33" borderId="32" xfId="61" applyFont="1" applyFill="1" applyBorder="1" applyAlignment="1" applyProtection="1">
      <alignment horizontal="center"/>
      <protection/>
    </xf>
    <xf numFmtId="0" fontId="169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9" fontId="199" fillId="32" borderId="0" xfId="60" applyNumberFormat="1" applyFont="1" applyFill="1" applyBorder="1" applyAlignment="1" applyProtection="1">
      <alignment horizontal="center"/>
      <protection/>
    </xf>
    <xf numFmtId="0" fontId="156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24" fillId="54" borderId="45" xfId="65" applyNumberFormat="1" applyFont="1" applyFill="1" applyBorder="1" applyAlignment="1" applyProtection="1">
      <alignment horizontal="center"/>
      <protection/>
    </xf>
    <xf numFmtId="38" fontId="24" fillId="54" borderId="46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5" xfId="65" applyNumberFormat="1" applyFont="1" applyFill="1" applyBorder="1" applyAlignment="1" applyProtection="1">
      <alignment horizontal="center"/>
      <protection/>
    </xf>
    <xf numFmtId="38" fontId="24" fillId="43" borderId="56" xfId="65" applyNumberFormat="1" applyFont="1" applyFill="1" applyBorder="1" applyAlignment="1" applyProtection="1">
      <alignment horizontal="center"/>
      <protection/>
    </xf>
    <xf numFmtId="38" fontId="24" fillId="43" borderId="61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43" borderId="62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63" fillId="46" borderId="67" xfId="65" applyNumberFormat="1" applyFont="1" applyFill="1" applyBorder="1" applyAlignment="1" applyProtection="1">
      <alignment horizontal="center"/>
      <protection/>
    </xf>
    <xf numFmtId="38" fontId="163" fillId="46" borderId="20" xfId="65" applyNumberFormat="1" applyFont="1" applyFill="1" applyBorder="1" applyAlignment="1" applyProtection="1">
      <alignment horizontal="center"/>
      <protection/>
    </xf>
    <xf numFmtId="38" fontId="163" fillId="46" borderId="60" xfId="65" applyNumberFormat="1" applyFont="1" applyFill="1" applyBorder="1" applyAlignment="1" applyProtection="1">
      <alignment horizontal="center"/>
      <protection/>
    </xf>
    <xf numFmtId="38" fontId="48" fillId="33" borderId="64" xfId="65" applyNumberFormat="1" applyFont="1" applyFill="1" applyBorder="1" applyAlignment="1" applyProtection="1">
      <alignment horizontal="center"/>
      <protection/>
    </xf>
    <xf numFmtId="38" fontId="48" fillId="33" borderId="47" xfId="65" applyNumberFormat="1" applyFont="1" applyFill="1" applyBorder="1" applyAlignment="1" applyProtection="1">
      <alignment horizontal="center"/>
      <protection/>
    </xf>
    <xf numFmtId="38" fontId="48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38" fontId="182" fillId="43" borderId="44" xfId="65" applyNumberFormat="1" applyFont="1" applyFill="1" applyBorder="1" applyAlignment="1" applyProtection="1">
      <alignment horizontal="center"/>
      <protection/>
    </xf>
    <xf numFmtId="38" fontId="182" fillId="43" borderId="45" xfId="65" applyNumberFormat="1" applyFont="1" applyFill="1" applyBorder="1" applyAlignment="1" applyProtection="1">
      <alignment horizontal="center"/>
      <protection/>
    </xf>
    <xf numFmtId="38" fontId="182" fillId="43" borderId="46" xfId="65" applyNumberFormat="1" applyFont="1" applyFill="1" applyBorder="1" applyAlignment="1" applyProtection="1">
      <alignment horizontal="center"/>
      <protection/>
    </xf>
    <xf numFmtId="180" fontId="200" fillId="45" borderId="30" xfId="57" applyNumberFormat="1" applyFont="1" applyFill="1" applyBorder="1" applyAlignment="1" applyProtection="1">
      <alignment horizontal="center" vertical="center"/>
      <protection locked="0"/>
    </xf>
    <xf numFmtId="180" fontId="200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201" fontId="201" fillId="32" borderId="0" xfId="0" applyNumberFormat="1" applyFont="1" applyFill="1" applyAlignment="1" applyProtection="1">
      <alignment horizontal="center"/>
      <protection/>
    </xf>
    <xf numFmtId="201" fontId="201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30" xfId="62" applyNumberFormat="1" applyFont="1" applyFill="1" applyBorder="1" applyAlignment="1" applyProtection="1" quotePrefix="1">
      <alignment horizontal="center" vertical="center"/>
      <protection/>
    </xf>
    <xf numFmtId="181" fontId="8" fillId="33" borderId="31" xfId="62" applyNumberFormat="1" applyFont="1" applyFill="1" applyBorder="1" applyAlignment="1" applyProtection="1" quotePrefix="1">
      <alignment horizontal="center" vertical="center"/>
      <protection/>
    </xf>
    <xf numFmtId="180" fontId="200" fillId="45" borderId="30" xfId="57" applyNumberFormat="1" applyFont="1" applyFill="1" applyBorder="1" applyAlignment="1" applyProtection="1">
      <alignment horizontal="center" vertical="center"/>
      <protection/>
    </xf>
    <xf numFmtId="180" fontId="200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8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202" fillId="36" borderId="30" xfId="53" applyFont="1" applyFill="1" applyBorder="1" applyAlignment="1" applyProtection="1">
      <alignment horizontal="center" vertical="center"/>
      <protection/>
    </xf>
    <xf numFmtId="0" fontId="202" fillId="36" borderId="45" xfId="53" applyFont="1" applyFill="1" applyBorder="1" applyAlignment="1" applyProtection="1">
      <alignment horizontal="center" vertical="center"/>
      <protection/>
    </xf>
    <xf numFmtId="0" fontId="202" fillId="36" borderId="31" xfId="53" applyFont="1" applyFill="1" applyBorder="1" applyAlignment="1" applyProtection="1">
      <alignment horizontal="center" vertical="center"/>
      <protection/>
    </xf>
    <xf numFmtId="0" fontId="29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9" fillId="33" borderId="0" xfId="60" applyNumberFormat="1" applyFont="1" applyFill="1" applyBorder="1" applyAlignment="1" applyProtection="1">
      <alignment horizontal="center"/>
      <protection/>
    </xf>
    <xf numFmtId="0" fontId="196" fillId="33" borderId="47" xfId="57" applyFont="1" applyFill="1" applyBorder="1" applyAlignment="1" applyProtection="1" quotePrefix="1">
      <alignment horizontal="center"/>
      <protection/>
    </xf>
    <xf numFmtId="179" fontId="4" fillId="32" borderId="30" xfId="60" applyNumberFormat="1" applyFont="1" applyFill="1" applyBorder="1" applyAlignment="1" applyProtection="1">
      <alignment horizontal="center"/>
      <protection/>
    </xf>
    <xf numFmtId="179" fontId="4" fillId="32" borderId="45" xfId="60" applyNumberFormat="1" applyFont="1" applyFill="1" applyBorder="1" applyAlignment="1" applyProtection="1">
      <alignment horizontal="center"/>
      <protection/>
    </xf>
    <xf numFmtId="179" fontId="4" fillId="32" borderId="31" xfId="60" applyNumberFormat="1" applyFont="1" applyFill="1" applyBorder="1" applyAlignment="1" applyProtection="1">
      <alignment horizontal="center"/>
      <protection/>
    </xf>
    <xf numFmtId="0" fontId="198" fillId="33" borderId="118" xfId="61" applyFont="1" applyFill="1" applyBorder="1" applyAlignment="1" applyProtection="1">
      <alignment horizontal="center"/>
      <protection/>
    </xf>
    <xf numFmtId="0" fontId="198" fillId="33" borderId="135" xfId="61" applyFont="1" applyFill="1" applyBorder="1" applyAlignment="1" applyProtection="1">
      <alignment horizontal="center"/>
      <protection/>
    </xf>
    <xf numFmtId="202" fontId="203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9">
      <selection activeCell="E102" sqref="E102:J102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7">
        <f>+H7-1</f>
        <v>2020</v>
      </c>
      <c r="H42" s="667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49">
        <f>+H7</f>
        <v>2021</v>
      </c>
      <c r="J57" s="649"/>
      <c r="K57" s="616" t="s">
        <v>388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71">
        <f>+H7</f>
        <v>2021</v>
      </c>
      <c r="F59" s="671"/>
      <c r="G59" s="671"/>
      <c r="H59" s="671"/>
      <c r="I59" s="671"/>
      <c r="J59" s="671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72">
        <f>+H7</f>
        <v>2021</v>
      </c>
      <c r="F60" s="672"/>
      <c r="G60" s="672"/>
      <c r="H60" s="672"/>
      <c r="I60" s="672"/>
      <c r="J60" s="672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65">
        <f>+H7</f>
        <v>2021</v>
      </c>
      <c r="F61" s="665"/>
      <c r="G61" s="665"/>
      <c r="H61" s="665"/>
      <c r="I61" s="665"/>
      <c r="J61" s="665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50">
        <f>+H7</f>
        <v>2021</v>
      </c>
      <c r="J75" s="650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49">
        <f>+H7</f>
        <v>2021</v>
      </c>
      <c r="J82" s="649"/>
      <c r="K82" s="616" t="s">
        <v>405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48">
        <f>+H7</f>
        <v>2021</v>
      </c>
      <c r="F84" s="648"/>
      <c r="G84" s="648"/>
      <c r="H84" s="648"/>
      <c r="I84" s="648"/>
      <c r="J84" s="64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52">
        <f>+H7</f>
        <v>2021</v>
      </c>
      <c r="F85" s="652"/>
      <c r="G85" s="652"/>
      <c r="H85" s="652"/>
      <c r="I85" s="652"/>
      <c r="J85" s="652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53">
        <f>+H7</f>
        <v>2021</v>
      </c>
      <c r="F86" s="653"/>
      <c r="G86" s="653"/>
      <c r="H86" s="653"/>
      <c r="I86" s="653"/>
      <c r="J86" s="653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2">
        <f>+H7-1</f>
        <v>2020</v>
      </c>
      <c r="J98" s="662"/>
      <c r="K98" s="616" t="s">
        <v>388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50">
        <f>+H7</f>
        <v>2021</v>
      </c>
      <c r="J116" s="650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2">
        <f>+H7-1</f>
        <v>2020</v>
      </c>
      <c r="J123" s="662"/>
      <c r="K123" s="616" t="s">
        <v>405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49">
        <f>+H7</f>
        <v>2021</v>
      </c>
      <c r="I137" s="649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50">
        <f>+H7</f>
        <v>2021</v>
      </c>
      <c r="J138" s="650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331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332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331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0" sqref="I1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 t="s">
        <v>460</v>
      </c>
      <c r="C1" s="717"/>
      <c r="D1" s="717"/>
      <c r="E1" s="717"/>
      <c r="F1" s="718"/>
      <c r="G1" s="436" t="s">
        <v>244</v>
      </c>
      <c r="H1" s="429"/>
      <c r="I1" s="704" t="s">
        <v>455</v>
      </c>
      <c r="J1" s="705"/>
      <c r="K1" s="430"/>
      <c r="L1" s="438" t="s">
        <v>245</v>
      </c>
      <c r="M1" s="434">
        <v>5500</v>
      </c>
      <c r="N1" s="430"/>
      <c r="O1" s="438" t="s">
        <v>239</v>
      </c>
      <c r="P1" s="455" t="s">
        <v>458</v>
      </c>
      <c r="Q1" s="431"/>
      <c r="R1" s="347" t="s">
        <v>277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250</v>
      </c>
      <c r="C3" s="721"/>
      <c r="D3" s="721"/>
      <c r="E3" s="721"/>
      <c r="F3" s="722"/>
      <c r="G3" s="437" t="s">
        <v>238</v>
      </c>
      <c r="H3" s="709" t="s">
        <v>456</v>
      </c>
      <c r="I3" s="710"/>
      <c r="J3" s="710"/>
      <c r="K3" s="711"/>
      <c r="L3" s="28" t="s">
        <v>246</v>
      </c>
      <c r="M3" s="706" t="s">
        <v>457</v>
      </c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НАЦИОНАЛЕН ОСИГУРИТЕЛЕН ИНСТИТУТ-ДОО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349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30.06.2021 г.</v>
      </c>
      <c r="G11" s="399">
        <f>+P5-1</f>
        <v>2020</v>
      </c>
      <c r="H11" s="15"/>
      <c r="I11" s="592" t="str">
        <f>+O8</f>
        <v>30.06.2021 г.</v>
      </c>
      <c r="J11" s="400">
        <f>+P5-1</f>
        <v>2020</v>
      </c>
      <c r="K11" s="16"/>
      <c r="L11" s="593" t="str">
        <f>+O8</f>
        <v>30.06.2021 г.</v>
      </c>
      <c r="M11" s="401">
        <f>+P5-1</f>
        <v>2020</v>
      </c>
      <c r="N11" s="16"/>
      <c r="O11" s="594" t="str">
        <f>+O8</f>
        <v>30.06.2021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>
        <v>4201043279</v>
      </c>
      <c r="G15" s="232">
        <v>7882663189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4201043279</v>
      </c>
      <c r="P15" s="381">
        <f t="shared" si="0"/>
        <v>7882663189</v>
      </c>
      <c r="Q15" s="31"/>
      <c r="R15" s="733" t="s">
        <v>149</v>
      </c>
      <c r="S15" s="734"/>
      <c r="T15" s="735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/>
      <c r="G16" s="236"/>
      <c r="H16" s="15"/>
      <c r="I16" s="237"/>
      <c r="J16" s="236"/>
      <c r="K16" s="230"/>
      <c r="L16" s="237"/>
      <c r="M16" s="236"/>
      <c r="N16" s="230"/>
      <c r="O16" s="364">
        <f t="shared" si="0"/>
        <v>0</v>
      </c>
      <c r="P16" s="387">
        <f t="shared" si="0"/>
        <v>0</v>
      </c>
      <c r="Q16" s="31"/>
      <c r="R16" s="741" t="s">
        <v>284</v>
      </c>
      <c r="S16" s="742"/>
      <c r="T16" s="743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279</v>
      </c>
      <c r="S17" s="748"/>
      <c r="T17" s="74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10057028</v>
      </c>
      <c r="G18" s="232">
        <v>21413111</v>
      </c>
      <c r="H18" s="15"/>
      <c r="I18" s="233"/>
      <c r="J18" s="232"/>
      <c r="K18" s="230"/>
      <c r="L18" s="233"/>
      <c r="M18" s="232"/>
      <c r="N18" s="230"/>
      <c r="O18" s="368">
        <f t="shared" si="0"/>
        <v>10057028</v>
      </c>
      <c r="P18" s="381">
        <f t="shared" si="0"/>
        <v>21413111</v>
      </c>
      <c r="Q18" s="31"/>
      <c r="R18" s="733" t="s">
        <v>150</v>
      </c>
      <c r="S18" s="734"/>
      <c r="T18" s="735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2538987</v>
      </c>
      <c r="G19" s="234">
        <v>4905751</v>
      </c>
      <c r="H19" s="15"/>
      <c r="I19" s="235"/>
      <c r="J19" s="234"/>
      <c r="K19" s="230"/>
      <c r="L19" s="235"/>
      <c r="M19" s="234"/>
      <c r="N19" s="230"/>
      <c r="O19" s="363">
        <f t="shared" si="0"/>
        <v>2538987</v>
      </c>
      <c r="P19" s="415">
        <f t="shared" si="0"/>
        <v>4905751</v>
      </c>
      <c r="Q19" s="31"/>
      <c r="R19" s="744" t="s">
        <v>151</v>
      </c>
      <c r="S19" s="745"/>
      <c r="T19" s="746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19629</v>
      </c>
      <c r="G20" s="234">
        <v>35371</v>
      </c>
      <c r="H20" s="15"/>
      <c r="I20" s="235"/>
      <c r="J20" s="234"/>
      <c r="K20" s="230"/>
      <c r="L20" s="235"/>
      <c r="M20" s="234"/>
      <c r="N20" s="230"/>
      <c r="O20" s="363">
        <f t="shared" si="0"/>
        <v>19629</v>
      </c>
      <c r="P20" s="415">
        <f t="shared" si="0"/>
        <v>35371</v>
      </c>
      <c r="Q20" s="31"/>
      <c r="R20" s="744" t="s">
        <v>152</v>
      </c>
      <c r="S20" s="745"/>
      <c r="T20" s="746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>
        <v>0</v>
      </c>
      <c r="G21" s="234">
        <v>0</v>
      </c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744" t="s">
        <v>153</v>
      </c>
      <c r="S21" s="745"/>
      <c r="T21" s="746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>
        <v>391007</v>
      </c>
      <c r="G22" s="234">
        <v>618814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391007</v>
      </c>
      <c r="P22" s="415">
        <f t="shared" si="0"/>
        <v>618814</v>
      </c>
      <c r="Q22" s="31"/>
      <c r="R22" s="744" t="s">
        <v>154</v>
      </c>
      <c r="S22" s="745"/>
      <c r="T22" s="746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>
        <v>0</v>
      </c>
      <c r="G23" s="234">
        <v>0</v>
      </c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110200876</v>
      </c>
      <c r="G24" s="236">
        <v>163386493</v>
      </c>
      <c r="H24" s="15"/>
      <c r="I24" s="237"/>
      <c r="J24" s="236"/>
      <c r="K24" s="230"/>
      <c r="L24" s="237"/>
      <c r="M24" s="236"/>
      <c r="N24" s="230"/>
      <c r="O24" s="364">
        <f t="shared" si="0"/>
        <v>110200876</v>
      </c>
      <c r="P24" s="387">
        <f t="shared" si="0"/>
        <v>163386493</v>
      </c>
      <c r="Q24" s="31"/>
      <c r="R24" s="750" t="s">
        <v>280</v>
      </c>
      <c r="S24" s="751"/>
      <c r="T24" s="752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4324250806</v>
      </c>
      <c r="G25" s="238">
        <f>+ROUND(+SUM(G15,G16,G18,G19,G20,G21,G22,G23,G24),0)</f>
        <v>8073022729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4324250806</v>
      </c>
      <c r="P25" s="366">
        <f>+ROUND(+SUM(P15,P16,P18,P19,P20,P21,P22,P23,P24),0)</f>
        <v>8073022729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>
        <v>1235</v>
      </c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1235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0</v>
      </c>
      <c r="G30" s="238">
        <f>+ROUND(+SUM(G27:G29),0)</f>
        <v>1235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1235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>
        <v>-844981</v>
      </c>
      <c r="G37" s="250">
        <v>-1012896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-844981</v>
      </c>
      <c r="P37" s="366">
        <f t="shared" si="2"/>
        <v>-1012896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-422722</v>
      </c>
      <c r="G38" s="252">
        <v>-839445</v>
      </c>
      <c r="H38" s="15"/>
      <c r="I38" s="253"/>
      <c r="J38" s="252"/>
      <c r="K38" s="230"/>
      <c r="L38" s="253"/>
      <c r="M38" s="252"/>
      <c r="N38" s="230"/>
      <c r="O38" s="378">
        <f t="shared" si="2"/>
        <v>-422722</v>
      </c>
      <c r="P38" s="416">
        <f t="shared" si="2"/>
        <v>-839445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-122536</v>
      </c>
      <c r="G39" s="254">
        <v>-139696</v>
      </c>
      <c r="H39" s="15"/>
      <c r="I39" s="255"/>
      <c r="J39" s="254"/>
      <c r="K39" s="230"/>
      <c r="L39" s="255"/>
      <c r="M39" s="254"/>
      <c r="N39" s="230"/>
      <c r="O39" s="379">
        <f t="shared" si="2"/>
        <v>-122536</v>
      </c>
      <c r="P39" s="417">
        <f t="shared" si="2"/>
        <v>-139696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>
        <v>6529</v>
      </c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6529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0</v>
      </c>
      <c r="P48" s="366">
        <f>+ROUND(+SUM(P44:P47),0)</f>
        <v>0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4323405825</v>
      </c>
      <c r="G50" s="260">
        <f>+ROUND(G25+G30+G37+G42+G48,0)</f>
        <v>8072017597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4323405825</v>
      </c>
      <c r="P50" s="383">
        <f>+ROUND(P25+P30+P37+P42+P48,0)</f>
        <v>8072017597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21729323</v>
      </c>
      <c r="G53" s="262">
        <v>43058545</v>
      </c>
      <c r="H53" s="15"/>
      <c r="I53" s="263">
        <v>109257</v>
      </c>
      <c r="J53" s="262">
        <v>1009063</v>
      </c>
      <c r="K53" s="230"/>
      <c r="L53" s="263"/>
      <c r="M53" s="262"/>
      <c r="N53" s="230"/>
      <c r="O53" s="369">
        <f aca="true" t="shared" si="4" ref="O53:P57">+ROUND(+F53+I53+L53,0)</f>
        <v>21838580</v>
      </c>
      <c r="P53" s="362">
        <f t="shared" si="4"/>
        <v>44067608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28038</v>
      </c>
      <c r="G54" s="236">
        <v>73201</v>
      </c>
      <c r="H54" s="15"/>
      <c r="I54" s="237">
        <v>0</v>
      </c>
      <c r="J54" s="236">
        <v>0</v>
      </c>
      <c r="K54" s="230"/>
      <c r="L54" s="237"/>
      <c r="M54" s="236"/>
      <c r="N54" s="230"/>
      <c r="O54" s="364">
        <f t="shared" si="4"/>
        <v>28038</v>
      </c>
      <c r="P54" s="387">
        <f t="shared" si="4"/>
        <v>73201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446107</v>
      </c>
      <c r="G55" s="236">
        <v>456412</v>
      </c>
      <c r="H55" s="15"/>
      <c r="I55" s="237">
        <v>0</v>
      </c>
      <c r="J55" s="236">
        <v>0</v>
      </c>
      <c r="K55" s="230"/>
      <c r="L55" s="237"/>
      <c r="M55" s="236"/>
      <c r="N55" s="230"/>
      <c r="O55" s="364">
        <f t="shared" si="4"/>
        <v>446107</v>
      </c>
      <c r="P55" s="387">
        <f t="shared" si="4"/>
        <v>456412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36294790</v>
      </c>
      <c r="G56" s="236">
        <v>62950574</v>
      </c>
      <c r="H56" s="15"/>
      <c r="I56" s="237">
        <v>30925</v>
      </c>
      <c r="J56" s="236">
        <v>557685</v>
      </c>
      <c r="K56" s="230"/>
      <c r="L56" s="237"/>
      <c r="M56" s="236"/>
      <c r="N56" s="230"/>
      <c r="O56" s="364">
        <f t="shared" si="4"/>
        <v>36325715</v>
      </c>
      <c r="P56" s="387">
        <f t="shared" si="4"/>
        <v>63508259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10359869</v>
      </c>
      <c r="G57" s="236">
        <v>17952999</v>
      </c>
      <c r="H57" s="15"/>
      <c r="I57" s="237">
        <v>9693</v>
      </c>
      <c r="J57" s="236">
        <v>146363</v>
      </c>
      <c r="K57" s="230"/>
      <c r="L57" s="237"/>
      <c r="M57" s="236"/>
      <c r="N57" s="230"/>
      <c r="O57" s="364">
        <f t="shared" si="4"/>
        <v>10369562</v>
      </c>
      <c r="P57" s="387">
        <f t="shared" si="4"/>
        <v>18099362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68858127</v>
      </c>
      <c r="G58" s="264">
        <f>+ROUND(+SUM(G53:G57),0)</f>
        <v>124491731</v>
      </c>
      <c r="H58" s="15"/>
      <c r="I58" s="265">
        <f>+ROUND(+SUM(I53:I57),0)</f>
        <v>149875</v>
      </c>
      <c r="J58" s="264">
        <f>+ROUND(+SUM(J53:J57),0)</f>
        <v>1713111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69008002</v>
      </c>
      <c r="P58" s="385">
        <f>+ROUND(+SUM(P53:P57),0)</f>
        <v>126204842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550346</v>
      </c>
      <c r="G61" s="236">
        <v>9093697</v>
      </c>
      <c r="H61" s="15"/>
      <c r="I61" s="237"/>
      <c r="J61" s="236">
        <v>1161576</v>
      </c>
      <c r="K61" s="230"/>
      <c r="L61" s="237"/>
      <c r="M61" s="236"/>
      <c r="N61" s="230"/>
      <c r="O61" s="364">
        <f t="shared" si="5"/>
        <v>550346</v>
      </c>
      <c r="P61" s="387">
        <f t="shared" si="5"/>
        <v>10255273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22440</v>
      </c>
      <c r="G62" s="236">
        <v>408448</v>
      </c>
      <c r="H62" s="15"/>
      <c r="I62" s="237"/>
      <c r="J62" s="236"/>
      <c r="K62" s="230"/>
      <c r="L62" s="237"/>
      <c r="M62" s="236"/>
      <c r="N62" s="230"/>
      <c r="O62" s="364">
        <f t="shared" si="5"/>
        <v>22440</v>
      </c>
      <c r="P62" s="387">
        <f t="shared" si="5"/>
        <v>408448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572786</v>
      </c>
      <c r="G65" s="264">
        <f>+ROUND(+SUM(G60:G63),0)</f>
        <v>9502145</v>
      </c>
      <c r="H65" s="15"/>
      <c r="I65" s="265">
        <f>+ROUND(+SUM(I60:I63),0)</f>
        <v>0</v>
      </c>
      <c r="J65" s="264">
        <f>+ROUND(+SUM(J60:J63),0)</f>
        <v>1161576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572786</v>
      </c>
      <c r="P65" s="385">
        <f>+ROUND(+SUM(P60:P63),0)</f>
        <v>10663721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7405943918</v>
      </c>
      <c r="G71" s="262">
        <v>13152525645</v>
      </c>
      <c r="H71" s="15"/>
      <c r="I71" s="263"/>
      <c r="J71" s="262"/>
      <c r="K71" s="230"/>
      <c r="L71" s="263"/>
      <c r="M71" s="262"/>
      <c r="N71" s="230"/>
      <c r="O71" s="369">
        <f>+ROUND(+F71+I71+L71,0)</f>
        <v>7405943918</v>
      </c>
      <c r="P71" s="362">
        <f>+ROUND(+G71+J71+M71,0)</f>
        <v>13152525645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>
        <v>234646</v>
      </c>
      <c r="G72" s="236">
        <v>1123384</v>
      </c>
      <c r="H72" s="15"/>
      <c r="I72" s="237"/>
      <c r="J72" s="236"/>
      <c r="K72" s="230"/>
      <c r="L72" s="237"/>
      <c r="M72" s="236"/>
      <c r="N72" s="230"/>
      <c r="O72" s="364">
        <f>+ROUND(+F72+I72+L72,0)</f>
        <v>234646</v>
      </c>
      <c r="P72" s="387">
        <f>+ROUND(+G72+J72+M72,0)</f>
        <v>1123384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7406178564</v>
      </c>
      <c r="G73" s="264">
        <f>+ROUND(+SUM(G71:G72),0)</f>
        <v>13153649029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7406178564</v>
      </c>
      <c r="P73" s="385">
        <f>+ROUND(+SUM(P71:P72),0)</f>
        <v>13153649029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>
        <v>369872495</v>
      </c>
      <c r="G75" s="262">
        <v>998051352</v>
      </c>
      <c r="H75" s="15"/>
      <c r="I75" s="263"/>
      <c r="J75" s="262"/>
      <c r="K75" s="230"/>
      <c r="L75" s="263"/>
      <c r="M75" s="262"/>
      <c r="N75" s="230"/>
      <c r="O75" s="369">
        <f>+ROUND(+F75+I75+L75,0)</f>
        <v>369872495</v>
      </c>
      <c r="P75" s="362">
        <f>+ROUND(+G75+J75+M75,0)</f>
        <v>998051352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369872495</v>
      </c>
      <c r="G77" s="264">
        <f>+ROUND(+SUM(G75:G76),0)</f>
        <v>998051352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369872495</v>
      </c>
      <c r="P77" s="385">
        <f>+ROUND(+SUM(P75:P76),0)</f>
        <v>998051352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7845481972</v>
      </c>
      <c r="G79" s="275">
        <f>+ROUND(G58+G65+G69+G73+G77,0)</f>
        <v>14285694257</v>
      </c>
      <c r="H79" s="15"/>
      <c r="I79" s="272">
        <f>+ROUND(I58+I65+I69+I73+I77,0)</f>
        <v>149875</v>
      </c>
      <c r="J79" s="275">
        <f>+ROUND(J58+J65+J69+J73+J77,0)</f>
        <v>2874687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7845631847</v>
      </c>
      <c r="P79" s="395">
        <f>+ROUND(P58+P65+P69+P73+P77,0)</f>
        <v>14288568944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3543724394</v>
      </c>
      <c r="G81" s="232">
        <v>6237922385</v>
      </c>
      <c r="H81" s="15"/>
      <c r="I81" s="233">
        <v>149875</v>
      </c>
      <c r="J81" s="232">
        <v>2388437</v>
      </c>
      <c r="K81" s="230"/>
      <c r="L81" s="233"/>
      <c r="M81" s="232"/>
      <c r="N81" s="230"/>
      <c r="O81" s="368">
        <f>+ROUND(+F81+I81+L81,0)</f>
        <v>3543874269</v>
      </c>
      <c r="P81" s="381">
        <f>+ROUND(+G81+J81+M81,0)</f>
        <v>6240310822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3543724394</v>
      </c>
      <c r="G83" s="273">
        <f>+ROUND(G81+G82,0)</f>
        <v>6237922385</v>
      </c>
      <c r="H83" s="15"/>
      <c r="I83" s="274">
        <f>+ROUND(I81+I82,0)</f>
        <v>149875</v>
      </c>
      <c r="J83" s="273">
        <f>+ROUND(J81+J82,0)</f>
        <v>2388437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3543874269</v>
      </c>
      <c r="P83" s="390">
        <f>+ROUND(P81+P82,0)</f>
        <v>6240310822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21648247</v>
      </c>
      <c r="G85" s="294">
        <f>+ROUND(G50,0)-ROUND(G79,0)+ROUND(G83,0)</f>
        <v>24245725</v>
      </c>
      <c r="H85" s="15"/>
      <c r="I85" s="295">
        <f>+ROUND(I50,0)-ROUND(I79,0)+ROUND(I83,0)</f>
        <v>0</v>
      </c>
      <c r="J85" s="294">
        <f>+ROUND(J50,0)-ROUND(J79,0)+ROUND(J83,0)</f>
        <v>-486250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21648247</v>
      </c>
      <c r="P85" s="392">
        <f>+ROUND(P50,0)-ROUND(P79,0)+ROUND(P83,0)</f>
        <v>23759475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-21648247</v>
      </c>
      <c r="G86" s="296">
        <f>+ROUND(G103,0)+ROUND(G122,0)+ROUND(G129,0)-ROUND(G134,0)</f>
        <v>-24245725</v>
      </c>
      <c r="H86" s="15"/>
      <c r="I86" s="297">
        <f>+ROUND(I103,0)+ROUND(I122,0)+ROUND(I129,0)-ROUND(I134,0)</f>
        <v>0</v>
      </c>
      <c r="J86" s="296">
        <f>+ROUND(J103,0)+ROUND(J122,0)+ROUND(J129,0)-ROUND(J134,0)</f>
        <v>486250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-21648247</v>
      </c>
      <c r="P86" s="394">
        <f>+ROUND(P103,0)+ROUND(P122,0)+ROUND(P129,0)-ROUND(P134,0)</f>
        <v>-23759475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>
        <v>6110971</v>
      </c>
      <c r="G100" s="236">
        <v>-212034</v>
      </c>
      <c r="H100" s="15"/>
      <c r="I100" s="237"/>
      <c r="J100" s="236"/>
      <c r="K100" s="230"/>
      <c r="L100" s="237"/>
      <c r="M100" s="236"/>
      <c r="N100" s="230"/>
      <c r="O100" s="364">
        <f>+ROUND(+F100+I100+L100,0)</f>
        <v>6110971</v>
      </c>
      <c r="P100" s="387">
        <f>+ROUND(+G100+J100+M100,0)</f>
        <v>-212034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6110971</v>
      </c>
      <c r="G101" s="238">
        <f>+ROUND(+SUM(G99:G100),0)</f>
        <v>-212034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6110971</v>
      </c>
      <c r="P101" s="366">
        <f>+ROUND(+SUM(P99:P100),0)</f>
        <v>-212034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6110971</v>
      </c>
      <c r="G103" s="260">
        <f>+ROUND(G91+G97+G101,0)</f>
        <v>-212034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6110971</v>
      </c>
      <c r="P103" s="383">
        <f>+ROUND(P91+P97+P101,0)</f>
        <v>-212034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>
        <v>-131743</v>
      </c>
      <c r="G118" s="262">
        <v>239150</v>
      </c>
      <c r="H118" s="15"/>
      <c r="I118" s="263"/>
      <c r="J118" s="262"/>
      <c r="K118" s="230"/>
      <c r="L118" s="263">
        <v>-349696899</v>
      </c>
      <c r="M118" s="262">
        <v>353313419</v>
      </c>
      <c r="N118" s="230"/>
      <c r="O118" s="369">
        <f>+ROUND(+F118+I118+L118,0)</f>
        <v>-349828642</v>
      </c>
      <c r="P118" s="362">
        <f>+ROUND(+G118+J118+M118,0)</f>
        <v>353552569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>
        <v>12416</v>
      </c>
      <c r="G119" s="236">
        <v>-109038</v>
      </c>
      <c r="H119" s="15"/>
      <c r="I119" s="237"/>
      <c r="J119" s="236"/>
      <c r="K119" s="230"/>
      <c r="L119" s="237"/>
      <c r="M119" s="236"/>
      <c r="N119" s="230"/>
      <c r="O119" s="364">
        <f>+ROUND(+F119+I119+L119,0)</f>
        <v>12416</v>
      </c>
      <c r="P119" s="387">
        <f>+ROUND(+G119+J119+M119,0)</f>
        <v>-109038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-119327</v>
      </c>
      <c r="G120" s="264">
        <f>+ROUND(+SUM(G118:G119),0)</f>
        <v>130112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-349696899</v>
      </c>
      <c r="M120" s="264">
        <f>+ROUND(+SUM(M118:M119),0)</f>
        <v>353313419</v>
      </c>
      <c r="N120" s="230"/>
      <c r="O120" s="384">
        <f>+ROUND(+SUM(O118:O119),0)</f>
        <v>-349816226</v>
      </c>
      <c r="P120" s="385">
        <f>+ROUND(+SUM(P118:P119),0)</f>
        <v>353443531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-119327</v>
      </c>
      <c r="G122" s="275">
        <f>+ROUND(G108+G112+G116+G120,0)</f>
        <v>130112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-349696899</v>
      </c>
      <c r="M122" s="275">
        <f>+ROUND(M108+M112+M116+M120,0)</f>
        <v>353313419</v>
      </c>
      <c r="N122" s="230"/>
      <c r="O122" s="388">
        <f>+ROUND(O108+O112+O116+O120,0)</f>
        <v>-349816226</v>
      </c>
      <c r="P122" s="395">
        <f>+ROUND(P108+P112+P116+P120,0)</f>
        <v>353443531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629551</v>
      </c>
      <c r="G125" s="236">
        <v>517275</v>
      </c>
      <c r="H125" s="15"/>
      <c r="I125" s="237"/>
      <c r="J125" s="237">
        <v>486250</v>
      </c>
      <c r="K125" s="230"/>
      <c r="L125" s="237"/>
      <c r="M125" s="236"/>
      <c r="N125" s="230"/>
      <c r="O125" s="364">
        <f t="shared" si="7"/>
        <v>629551</v>
      </c>
      <c r="P125" s="387">
        <f t="shared" si="7"/>
        <v>1003525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-6248403</v>
      </c>
      <c r="G126" s="236">
        <v>-24068663</v>
      </c>
      <c r="H126" s="15"/>
      <c r="I126" s="237"/>
      <c r="J126" s="236"/>
      <c r="K126" s="230"/>
      <c r="L126" s="237"/>
      <c r="M126" s="236"/>
      <c r="N126" s="230"/>
      <c r="O126" s="364">
        <f t="shared" si="7"/>
        <v>-6248403</v>
      </c>
      <c r="P126" s="387">
        <f t="shared" si="7"/>
        <v>-24068663</v>
      </c>
      <c r="Q126" s="31"/>
      <c r="R126" s="774" t="s">
        <v>286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282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-5618852</v>
      </c>
      <c r="G129" s="273">
        <f>+ROUND(+SUM(G124,G125,G126,G128),0)</f>
        <v>-23551388</v>
      </c>
      <c r="H129" s="15"/>
      <c r="I129" s="274">
        <f>+ROUND(+SUM(I124,I125,I126,I128),0)</f>
        <v>0</v>
      </c>
      <c r="J129" s="273">
        <f>+ROUND(+SUM(J124,J125,J126,J128),0)</f>
        <v>486250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-5618852</v>
      </c>
      <c r="P129" s="390">
        <f>+ROUND(+SUM(P124,P125,P126,P128),0)</f>
        <v>-23065138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987159</v>
      </c>
      <c r="G131" s="232">
        <v>378465</v>
      </c>
      <c r="H131" s="15"/>
      <c r="I131" s="233"/>
      <c r="J131" s="232"/>
      <c r="K131" s="230"/>
      <c r="L131" s="233">
        <v>354634573</v>
      </c>
      <c r="M131" s="232">
        <v>1321154</v>
      </c>
      <c r="N131" s="230"/>
      <c r="O131" s="368">
        <f aca="true" t="shared" si="8" ref="O131:P133">+ROUND(+F131+I131+L131,0)</f>
        <v>355621732</v>
      </c>
      <c r="P131" s="381">
        <f t="shared" si="8"/>
        <v>1699619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>
        <v>1313</v>
      </c>
      <c r="G132" s="236">
        <v>-3721</v>
      </c>
      <c r="H132" s="15"/>
      <c r="I132" s="237"/>
      <c r="J132" s="236"/>
      <c r="K132" s="230"/>
      <c r="L132" s="237">
        <v>0</v>
      </c>
      <c r="M132" s="236"/>
      <c r="N132" s="230"/>
      <c r="O132" s="364">
        <f t="shared" si="8"/>
        <v>1313</v>
      </c>
      <c r="P132" s="387">
        <f t="shared" si="8"/>
        <v>-3721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23009511</v>
      </c>
      <c r="G133" s="236">
        <v>987159</v>
      </c>
      <c r="H133" s="15"/>
      <c r="I133" s="237"/>
      <c r="J133" s="236"/>
      <c r="K133" s="230"/>
      <c r="L133" s="237">
        <v>4937674</v>
      </c>
      <c r="M133" s="236">
        <v>354634573</v>
      </c>
      <c r="N133" s="230"/>
      <c r="O133" s="364">
        <f t="shared" si="8"/>
        <v>27947185</v>
      </c>
      <c r="P133" s="387">
        <f t="shared" si="8"/>
        <v>355621732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22021039</v>
      </c>
      <c r="G134" s="278">
        <f>+ROUND(+G133-G131-G132,0)</f>
        <v>612415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-349696899</v>
      </c>
      <c r="M134" s="278">
        <f>+ROUND(+M133-M131-M132,0)</f>
        <v>353313419</v>
      </c>
      <c r="N134" s="230"/>
      <c r="O134" s="397">
        <f>+ROUND(+O133-O131-O132,0)</f>
        <v>-327675860</v>
      </c>
      <c r="P134" s="398">
        <f>+ROUND(+P133-P131-P132,0)</f>
        <v>353925834</v>
      </c>
      <c r="Q134" s="31"/>
      <c r="R134" s="791" t="s">
        <v>295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>
        <v>2260550</v>
      </c>
      <c r="G137" s="232">
        <v>2419</v>
      </c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2260550</v>
      </c>
      <c r="P137" s="381">
        <f t="shared" si="9"/>
        <v>2419</v>
      </c>
      <c r="Q137" s="31"/>
      <c r="R137" s="686" t="s">
        <v>309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306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>
        <v>896091</v>
      </c>
      <c r="G139" s="236">
        <v>2260550</v>
      </c>
      <c r="H139" s="15"/>
      <c r="I139" s="237"/>
      <c r="J139" s="236"/>
      <c r="K139" s="230"/>
      <c r="L139" s="237"/>
      <c r="M139" s="236"/>
      <c r="N139" s="230"/>
      <c r="O139" s="364">
        <f t="shared" si="9"/>
        <v>896091</v>
      </c>
      <c r="P139" s="387">
        <f t="shared" si="9"/>
        <v>2260550</v>
      </c>
      <c r="Q139" s="31"/>
      <c r="R139" s="692" t="s">
        <v>305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-1364459</v>
      </c>
      <c r="G140" s="278">
        <f>+ROUND(+G139-G137-G138,0)</f>
        <v>2258131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-1364459</v>
      </c>
      <c r="P140" s="398">
        <f>+ROUND(+P139-P137-P138,0)</f>
        <v>2258131</v>
      </c>
      <c r="Q140" s="31"/>
      <c r="R140" s="695" t="s">
        <v>296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20656580</v>
      </c>
      <c r="G142" s="540">
        <f>+G134+G140</f>
        <v>2870546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-349696899</v>
      </c>
      <c r="M142" s="540">
        <f>+M134+M140</f>
        <v>353313419</v>
      </c>
      <c r="N142" s="230"/>
      <c r="O142" s="397">
        <f>+O134+O140</f>
        <v>-329040319</v>
      </c>
      <c r="P142" s="398">
        <f>+P134+P140</f>
        <v>356183965</v>
      </c>
      <c r="Q142" s="31"/>
      <c r="R142" s="698" t="s">
        <v>298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2082021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 t="s">
        <v>459</v>
      </c>
      <c r="G148" s="702"/>
      <c r="H148" s="702"/>
      <c r="I148" s="703"/>
      <c r="J148" s="349"/>
      <c r="K148" s="16"/>
      <c r="L148" s="349" t="s">
        <v>234</v>
      </c>
      <c r="M148" s="701" t="s">
        <v>461</v>
      </c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23905602</v>
      </c>
      <c r="G160" s="569">
        <f>+G133+G139</f>
        <v>3247709</v>
      </c>
      <c r="I160" s="568">
        <f>+I133+I139</f>
        <v>0</v>
      </c>
      <c r="J160" s="569">
        <f>+J133+J139</f>
        <v>0</v>
      </c>
      <c r="K160" s="230"/>
      <c r="L160" s="568">
        <f>+L133+L139</f>
        <v>4937674</v>
      </c>
      <c r="M160" s="569">
        <f>+M133+M139</f>
        <v>354634573</v>
      </c>
      <c r="N160" s="230"/>
      <c r="O160" s="572">
        <f>+ROUND(+F160+I160+L160,0)</f>
        <v>28843276</v>
      </c>
      <c r="P160" s="573">
        <f>+ROUND(+G160+J160+M160,0)</f>
        <v>357882282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682">
        <f>+'Cash-Flow-2021-Leva'!P5</f>
        <v>2021</v>
      </c>
      <c r="D161" s="683"/>
      <c r="F161" s="565">
        <v>23905602</v>
      </c>
      <c r="G161" s="566">
        <v>3247709</v>
      </c>
      <c r="I161" s="565"/>
      <c r="J161" s="566"/>
      <c r="K161" s="230"/>
      <c r="L161" s="565">
        <v>4937674</v>
      </c>
      <c r="M161" s="566">
        <v>354634573</v>
      </c>
      <c r="N161" s="230"/>
      <c r="O161" s="574">
        <f>+ROUND(+F161+I161+L161,0)</f>
        <v>28843276</v>
      </c>
      <c r="P161" s="575">
        <f>+ROUND(+G161+J161+M161,0)</f>
        <v>357882282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30.06.2021 г.</v>
      </c>
      <c r="G162" s="559">
        <f>+G11</f>
        <v>2020</v>
      </c>
      <c r="I162" s="597" t="str">
        <f>+I11</f>
        <v>30.06.2021 г.</v>
      </c>
      <c r="J162" s="561">
        <f>+J11</f>
        <v>2020</v>
      </c>
      <c r="K162" s="11"/>
      <c r="L162" s="598" t="str">
        <f>+L11</f>
        <v>30.06.2021 г.</v>
      </c>
      <c r="M162" s="564">
        <f>+M11</f>
        <v>2020</v>
      </c>
      <c r="N162" s="11"/>
      <c r="O162" s="599" t="str">
        <f>+O11</f>
        <v>30.06.2021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showZeros="0" zoomScalePageLayoutView="0" workbookViewId="0" topLeftCell="A1">
      <pane xSplit="5" ySplit="12" topLeftCell="F15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 t="str">
        <f>+'Cash-Flow-2021-Leva'!B1:F1</f>
        <v>НАЦИОНАЛЕН ОСИГУРИТЕЛЕН ИНСТИТУТ-ДОО</v>
      </c>
      <c r="C1" s="800"/>
      <c r="D1" s="800"/>
      <c r="E1" s="800"/>
      <c r="F1" s="801"/>
      <c r="G1" s="441" t="s">
        <v>244</v>
      </c>
      <c r="H1" s="124"/>
      <c r="I1" s="802" t="str">
        <f>+'Cash-Flow-2021-Leva'!I1:J1</f>
        <v>121 08 25 21</v>
      </c>
      <c r="J1" s="803"/>
      <c r="K1" s="442"/>
      <c r="L1" s="443" t="s">
        <v>245</v>
      </c>
      <c r="M1" s="444">
        <f>+'Cash-Flow-2021-Leva'!M1</f>
        <v>5500</v>
      </c>
      <c r="N1" s="442"/>
      <c r="O1" s="443" t="s">
        <v>239</v>
      </c>
      <c r="P1" s="454" t="str">
        <f>+'Cash-Flow-2021-Leva'!P1</f>
        <v>02 926 13 27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[Седалище и адрес]</v>
      </c>
      <c r="C3" s="810"/>
      <c r="D3" s="810"/>
      <c r="E3" s="810"/>
      <c r="F3" s="811"/>
      <c r="G3" s="448" t="s">
        <v>238</v>
      </c>
      <c r="H3" s="812" t="str">
        <f>+'Cash-Flow-2021-Leva'!H3</f>
        <v>www.nssi.bg</v>
      </c>
      <c r="I3" s="813"/>
      <c r="J3" s="813"/>
      <c r="K3" s="814"/>
      <c r="L3" s="51" t="s">
        <v>246</v>
      </c>
      <c r="M3" s="815" t="str">
        <f>+'Cash-Flow-2021-Leva'!M3:P3</f>
        <v>Dimitar.Nedyalkov@nssi.bg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НАЦИОНАЛЕН ОСИГУРИТЕЛЕН ИНСТИТУТ-ДОО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30.06.2021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30.06.2021 г.</v>
      </c>
      <c r="G11" s="399">
        <f>+'Cash-Flow-2021-Leva'!G11</f>
        <v>2020</v>
      </c>
      <c r="H11" s="5"/>
      <c r="I11" s="592" t="str">
        <f>+O8</f>
        <v>30.06.2021 г.</v>
      </c>
      <c r="J11" s="400">
        <f>+'Cash-Flow-2021-Leva'!J11</f>
        <v>2020</v>
      </c>
      <c r="K11" s="5"/>
      <c r="L11" s="593" t="str">
        <f>+O8</f>
        <v>30.06.2021 г.</v>
      </c>
      <c r="M11" s="401">
        <f>+'Cash-Flow-2021-Leva'!M11</f>
        <v>2020</v>
      </c>
      <c r="N11" s="465"/>
      <c r="O11" s="594" t="str">
        <f>+O8</f>
        <v>30.06.2021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4201043.279</v>
      </c>
      <c r="G15" s="258">
        <f>+'Cash-Flow-2021-Leva'!G15/1000</f>
        <v>7882663.189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4201043.279</v>
      </c>
      <c r="P15" s="381">
        <f aca="true" t="shared" si="1" ref="P15:P24">+G15+J15+M15</f>
        <v>7882663.189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0</v>
      </c>
      <c r="G16" s="270">
        <f>+'Cash-Flow-2021-Leva'!G16/1000</f>
        <v>0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0</v>
      </c>
      <c r="P16" s="387">
        <f t="shared" si="1"/>
        <v>0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10057.028</v>
      </c>
      <c r="G18" s="258">
        <f>+'Cash-Flow-2021-Leva'!G18/1000</f>
        <v>21413.111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10057.028</v>
      </c>
      <c r="P18" s="381">
        <f t="shared" si="1"/>
        <v>21413.111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2538.987</v>
      </c>
      <c r="G19" s="281">
        <f>+'Cash-Flow-2021-Leva'!G19/1000</f>
        <v>4905.751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2538.987</v>
      </c>
      <c r="P19" s="415">
        <f t="shared" si="1"/>
        <v>4905.751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19.629</v>
      </c>
      <c r="G20" s="281">
        <f>+'Cash-Flow-2021-Leva'!G20/1000</f>
        <v>35.371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19.629</v>
      </c>
      <c r="P20" s="415">
        <f t="shared" si="1"/>
        <v>35.371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391.007</v>
      </c>
      <c r="G22" s="281">
        <f>+'Cash-Flow-2021-Leva'!G22/1000</f>
        <v>618.814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391.007</v>
      </c>
      <c r="P22" s="415">
        <f t="shared" si="1"/>
        <v>618.814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110200.876</v>
      </c>
      <c r="G24" s="270">
        <f>+'Cash-Flow-2021-Leva'!G24/1000</f>
        <v>163386.493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110200.876</v>
      </c>
      <c r="P24" s="387">
        <f t="shared" si="1"/>
        <v>163386.493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4324250.806</v>
      </c>
      <c r="G25" s="238">
        <f>+SUM(G15,G16,G18,G19,G20,G21,G22,G23,G24)</f>
        <v>8073022.729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4324250.806</v>
      </c>
      <c r="P25" s="366">
        <f>+SUM(P15,P16,P18,P19,P20,P21,P22,P23,P24)</f>
        <v>8073022.729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1.235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1.235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0</v>
      </c>
      <c r="G30" s="238">
        <f>+SUM(G27:G29)</f>
        <v>1.235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1.235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-844.981</v>
      </c>
      <c r="G37" s="238">
        <f>+'Cash-Flow-2021-Leva'!G37/1000</f>
        <v>-1012.896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-844.981</v>
      </c>
      <c r="P37" s="366">
        <f t="shared" si="3"/>
        <v>-1012.896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-422.722</v>
      </c>
      <c r="G38" s="283">
        <f>+'Cash-Flow-2021-Leva'!G38/1000</f>
        <v>-839.445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-422.722</v>
      </c>
      <c r="P38" s="416">
        <f t="shared" si="3"/>
        <v>-839.445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-122.536</v>
      </c>
      <c r="G39" s="285">
        <f>+'Cash-Flow-2021-Leva'!G39/1000</f>
        <v>-139.696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-122.536</v>
      </c>
      <c r="P39" s="417">
        <f t="shared" si="3"/>
        <v>-139.696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6.529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6.529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</v>
      </c>
      <c r="P48" s="366">
        <f>+SUM(P44:P47)</f>
        <v>0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4323405.825</v>
      </c>
      <c r="G50" s="260">
        <f>+G25+G30+G37+G42+G48</f>
        <v>8072017.597000001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4323405.825</v>
      </c>
      <c r="P50" s="383">
        <f>+P25+P30+P37+P42+P48</f>
        <v>8072017.597000001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21729.323</v>
      </c>
      <c r="G53" s="231">
        <f>+'Cash-Flow-2021-Leva'!G53/1000</f>
        <v>43058.545</v>
      </c>
      <c r="H53" s="280"/>
      <c r="I53" s="241">
        <f>+'Cash-Flow-2021-Leva'!I53/1000</f>
        <v>109.257</v>
      </c>
      <c r="J53" s="231">
        <f>+'Cash-Flow-2021-Leva'!J53/1000</f>
        <v>1009.063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21838.58</v>
      </c>
      <c r="P53" s="362">
        <f t="shared" si="5"/>
        <v>44067.608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28.038</v>
      </c>
      <c r="G54" s="270">
        <f>+'Cash-Flow-2021-Leva'!G54/1000</f>
        <v>73.201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28.038</v>
      </c>
      <c r="P54" s="387">
        <f t="shared" si="5"/>
        <v>73.201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446.107</v>
      </c>
      <c r="G55" s="270">
        <f>+'Cash-Flow-2021-Leva'!G55/1000</f>
        <v>456.412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446.107</v>
      </c>
      <c r="P55" s="387">
        <f t="shared" si="5"/>
        <v>456.412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36294.79</v>
      </c>
      <c r="G56" s="270">
        <f>+'Cash-Flow-2021-Leva'!G56/1000</f>
        <v>62950.574</v>
      </c>
      <c r="H56" s="280"/>
      <c r="I56" s="271">
        <f>+'Cash-Flow-2021-Leva'!I56/1000</f>
        <v>30.925</v>
      </c>
      <c r="J56" s="270">
        <f>+'Cash-Flow-2021-Leva'!J56/1000</f>
        <v>557.685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36325.715000000004</v>
      </c>
      <c r="P56" s="387">
        <f t="shared" si="5"/>
        <v>63508.259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10359.869</v>
      </c>
      <c r="G57" s="270">
        <f>+'Cash-Flow-2021-Leva'!G57/1000</f>
        <v>17952.999</v>
      </c>
      <c r="H57" s="280"/>
      <c r="I57" s="271">
        <f>+'Cash-Flow-2021-Leva'!I57/1000</f>
        <v>9.693</v>
      </c>
      <c r="J57" s="270">
        <f>+'Cash-Flow-2021-Leva'!J57/1000</f>
        <v>146.363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10369.562</v>
      </c>
      <c r="P57" s="387">
        <f t="shared" si="5"/>
        <v>18099.362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68858.12700000001</v>
      </c>
      <c r="G58" s="264">
        <f>+SUM(G53:G57)</f>
        <v>124491.73099999999</v>
      </c>
      <c r="H58" s="280"/>
      <c r="I58" s="265">
        <f>+SUM(I53:I57)</f>
        <v>149.87500000000003</v>
      </c>
      <c r="J58" s="264">
        <f>+SUM(J53:J57)</f>
        <v>1713.111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69008.00200000001</v>
      </c>
      <c r="P58" s="385">
        <f>+SUM(P53:P57)</f>
        <v>126204.842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550.346</v>
      </c>
      <c r="G61" s="270">
        <f>+'Cash-Flow-2021-Leva'!G61/1000</f>
        <v>9093.697</v>
      </c>
      <c r="H61" s="280"/>
      <c r="I61" s="271">
        <f>+'Cash-Flow-2021-Leva'!I61/1000</f>
        <v>0</v>
      </c>
      <c r="J61" s="270">
        <f>+'Cash-Flow-2021-Leva'!J61/1000</f>
        <v>1161.576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550.346</v>
      </c>
      <c r="P61" s="387">
        <f t="shared" si="6"/>
        <v>10255.273000000001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22.44</v>
      </c>
      <c r="G62" s="270">
        <f>+'Cash-Flow-2021-Leva'!G62/1000</f>
        <v>408.448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22.44</v>
      </c>
      <c r="P62" s="387">
        <f t="shared" si="6"/>
        <v>408.448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572.7860000000001</v>
      </c>
      <c r="G65" s="264">
        <f>+SUM(G60:G63)</f>
        <v>9502.145</v>
      </c>
      <c r="H65" s="280"/>
      <c r="I65" s="265">
        <f>+SUM(I60:I63)</f>
        <v>0</v>
      </c>
      <c r="J65" s="264">
        <f>+SUM(J60:J63)</f>
        <v>1161.576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572.7860000000001</v>
      </c>
      <c r="P65" s="385">
        <f>+SUM(P60:P63)</f>
        <v>10663.721000000001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7405943.918</v>
      </c>
      <c r="G71" s="231">
        <f>+'Cash-Flow-2021-Leva'!G71/1000</f>
        <v>13152525.645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7405943.918</v>
      </c>
      <c r="P71" s="362">
        <f>+G71+J71+M71</f>
        <v>13152525.645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234.646</v>
      </c>
      <c r="G72" s="270">
        <f>+'Cash-Flow-2021-Leva'!G72/1000</f>
        <v>1123.384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234.646</v>
      </c>
      <c r="P72" s="387">
        <f>+G72+J72+M72</f>
        <v>1123.384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7406178.563999999</v>
      </c>
      <c r="G73" s="264">
        <f>+SUM(G71:G72)</f>
        <v>13153649.029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7406178.563999999</v>
      </c>
      <c r="P73" s="385">
        <f>+SUM(P71:P72)</f>
        <v>13153649.029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369872.495</v>
      </c>
      <c r="G75" s="231">
        <f>+'Cash-Flow-2021-Leva'!G75/1000</f>
        <v>998051.352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369872.495</v>
      </c>
      <c r="P75" s="362">
        <f>+G75+J75+M75</f>
        <v>998051.352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369872.495</v>
      </c>
      <c r="G77" s="264">
        <f>+SUM(G75:G76)</f>
        <v>998051.352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369872.495</v>
      </c>
      <c r="P77" s="385">
        <f>+SUM(P75:P76)</f>
        <v>998051.352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7845481.971999999</v>
      </c>
      <c r="G79" s="275">
        <f>+G58+G65+G69+G73+G77</f>
        <v>14285694.257</v>
      </c>
      <c r="H79" s="280"/>
      <c r="I79" s="272">
        <f>+I58+I65+I69+I73+I77</f>
        <v>149.87500000000003</v>
      </c>
      <c r="J79" s="275">
        <f>+J58+J65+J69+J73+J77</f>
        <v>2874.687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7845631.846999999</v>
      </c>
      <c r="P79" s="395">
        <f>+P58+P65+P69+P73+P77</f>
        <v>14288568.943999998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3543724.394</v>
      </c>
      <c r="G81" s="258">
        <f>+'Cash-Flow-2021-Leva'!G81/1000</f>
        <v>6237922.385</v>
      </c>
      <c r="H81" s="280"/>
      <c r="I81" s="259">
        <f>+'Cash-Flow-2021-Leva'!I81/1000</f>
        <v>149.875</v>
      </c>
      <c r="J81" s="258">
        <f>+'Cash-Flow-2021-Leva'!J81/1000</f>
        <v>2388.437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3543874.269</v>
      </c>
      <c r="P81" s="381">
        <f>+G81+J81+M81</f>
        <v>6240310.822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3543724.394</v>
      </c>
      <c r="G83" s="273">
        <f>+G81+G82</f>
        <v>6237922.385</v>
      </c>
      <c r="H83" s="280"/>
      <c r="I83" s="274">
        <f>+I81+I82</f>
        <v>149.875</v>
      </c>
      <c r="J83" s="273">
        <f>+J81+J82</f>
        <v>2388.437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3543874.269</v>
      </c>
      <c r="P83" s="390">
        <f>+P81+P82</f>
        <v>6240310.822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21648.247000000905</v>
      </c>
      <c r="G85" s="294">
        <f>+G50-G79+G83</f>
        <v>24245.72500000149</v>
      </c>
      <c r="H85" s="280"/>
      <c r="I85" s="295">
        <f>+I50-I79+I83</f>
        <v>0</v>
      </c>
      <c r="J85" s="294">
        <f>+J50-J79+J83</f>
        <v>-486.25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21648.247000000905</v>
      </c>
      <c r="P85" s="392">
        <f>+P50-P79+P83</f>
        <v>23759.47500000242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-21648.247000000003</v>
      </c>
      <c r="G86" s="296">
        <f>+G103+G122+G129-G134</f>
        <v>-24245.725</v>
      </c>
      <c r="H86" s="280"/>
      <c r="I86" s="297">
        <f>+I103+I122+I129-I134</f>
        <v>0</v>
      </c>
      <c r="J86" s="296">
        <f>+J103+J122+J129-J134</f>
        <v>486.25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-21648.246999999974</v>
      </c>
      <c r="P86" s="394">
        <f>+P103+P122+P129-P134</f>
        <v>-23759.47499999992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6110.971</v>
      </c>
      <c r="G100" s="270">
        <f>+'Cash-Flow-2021-Leva'!G100/1000</f>
        <v>-212.034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6110.971</v>
      </c>
      <c r="P100" s="387">
        <f>+G100+J100+M100</f>
        <v>-212.034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6110.971</v>
      </c>
      <c r="G101" s="238">
        <f>+SUM(G99:G100)</f>
        <v>-212.034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6110.971</v>
      </c>
      <c r="P101" s="366">
        <f>+SUM(P99:P100)</f>
        <v>-212.034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6110.971</v>
      </c>
      <c r="G103" s="260">
        <f>+G91+G97+G101</f>
        <v>-212.034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6110.971</v>
      </c>
      <c r="P103" s="383">
        <f>+P91+P97+P101</f>
        <v>-212.034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-131.743</v>
      </c>
      <c r="G118" s="231">
        <f>+'Cash-Flow-2021-Leva'!G118/1000</f>
        <v>239.15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-349696.899</v>
      </c>
      <c r="M118" s="231">
        <f>+'Cash-Flow-2021-Leva'!M118/1000</f>
        <v>353313.419</v>
      </c>
      <c r="N118" s="466"/>
      <c r="O118" s="369">
        <f>+F118+I118+L118</f>
        <v>-349828.642</v>
      </c>
      <c r="P118" s="362">
        <f>+G118+J118+M118</f>
        <v>353552.569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12.416</v>
      </c>
      <c r="G119" s="270">
        <f>+'Cash-Flow-2021-Leva'!G119/1000</f>
        <v>-109.038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12.416</v>
      </c>
      <c r="P119" s="387">
        <f>+G119+J119+M119</f>
        <v>-109.038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-119.327</v>
      </c>
      <c r="G120" s="264">
        <f>+SUM(G118:G119)</f>
        <v>130.11200000000002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-349696.899</v>
      </c>
      <c r="M120" s="264">
        <f>+SUM(M118:M119)</f>
        <v>353313.419</v>
      </c>
      <c r="N120" s="466"/>
      <c r="O120" s="384">
        <f>+SUM(O118:O119)</f>
        <v>-349816.22599999997</v>
      </c>
      <c r="P120" s="385">
        <f>+SUM(P118:P119)</f>
        <v>353443.531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-119.327</v>
      </c>
      <c r="G122" s="275">
        <f>+G108+G112+G116+G120</f>
        <v>130.11200000000002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-349696.899</v>
      </c>
      <c r="M122" s="275">
        <f>+M108+M112+M116+M120</f>
        <v>353313.419</v>
      </c>
      <c r="N122" s="466"/>
      <c r="O122" s="388">
        <f>+O108+O112+O116+O120</f>
        <v>-349816.22599999997</v>
      </c>
      <c r="P122" s="395">
        <f>+P108+P112+P116+P120</f>
        <v>353443.531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629.551</v>
      </c>
      <c r="G125" s="270">
        <f>+'Cash-Flow-2021-Leva'!G125/1000</f>
        <v>517.275</v>
      </c>
      <c r="H125" s="280"/>
      <c r="I125" s="271">
        <f>+'Cash-Flow-2021-Leva'!I125/1000</f>
        <v>0</v>
      </c>
      <c r="J125" s="270">
        <f>+'Cash-Flow-2021-Leva'!J125/1000</f>
        <v>486.25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629.551</v>
      </c>
      <c r="P125" s="387">
        <f t="shared" si="8"/>
        <v>1003.525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-6248.403</v>
      </c>
      <c r="G126" s="270">
        <f>+'Cash-Flow-2021-Leva'!G126/1000</f>
        <v>-24068.663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-6248.403</v>
      </c>
      <c r="P126" s="387">
        <f t="shared" si="8"/>
        <v>-24068.663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-5618.852</v>
      </c>
      <c r="G129" s="273">
        <f>+SUM(G124,G125,G126,G128)</f>
        <v>-23551.388</v>
      </c>
      <c r="H129" s="280"/>
      <c r="I129" s="274">
        <f>+SUM(I124,I125,I126,I128)</f>
        <v>0</v>
      </c>
      <c r="J129" s="273">
        <f>+SUM(J124,J125,J126,J128)</f>
        <v>486.25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-5618.852</v>
      </c>
      <c r="P129" s="390">
        <f>+SUM(P124,P125,P126,P128)</f>
        <v>-23065.138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987.159</v>
      </c>
      <c r="G131" s="258">
        <f>+'Cash-Flow-2021-Leva'!G131/1000</f>
        <v>378.465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354634.573</v>
      </c>
      <c r="M131" s="258">
        <f>+'Cash-Flow-2021-Leva'!M131/1000</f>
        <v>1321.154</v>
      </c>
      <c r="N131" s="466"/>
      <c r="O131" s="368">
        <f aca="true" t="shared" si="9" ref="O131:P133">+F131+I131+L131</f>
        <v>355621.73199999996</v>
      </c>
      <c r="P131" s="381">
        <f t="shared" si="9"/>
        <v>1699.619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1.313</v>
      </c>
      <c r="G132" s="270">
        <f>+'Cash-Flow-2021-Leva'!G132/1000</f>
        <v>-3.721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1.313</v>
      </c>
      <c r="P132" s="387">
        <f t="shared" si="9"/>
        <v>-3.721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23009.511</v>
      </c>
      <c r="G133" s="270">
        <f>+'Cash-Flow-2021-Leva'!G133/1000</f>
        <v>987.159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4937.674</v>
      </c>
      <c r="M133" s="270">
        <f>+'Cash-Flow-2021-Leva'!M133/1000</f>
        <v>354634.573</v>
      </c>
      <c r="N133" s="466"/>
      <c r="O133" s="364">
        <f t="shared" si="9"/>
        <v>27947.184999999998</v>
      </c>
      <c r="P133" s="387">
        <f t="shared" si="9"/>
        <v>355621.73199999996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22021.039</v>
      </c>
      <c r="G134" s="278">
        <f>+G133-G131-G132</f>
        <v>612.415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-349696.899</v>
      </c>
      <c r="M134" s="278">
        <f>+M133-M131-M132</f>
        <v>353313.419</v>
      </c>
      <c r="N134" s="466"/>
      <c r="O134" s="397">
        <f>+O133-O131-O132</f>
        <v>-327675.86</v>
      </c>
      <c r="P134" s="398">
        <f>+P133-P131-P132</f>
        <v>353925.834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2260.55</v>
      </c>
      <c r="G137" s="258">
        <f>+'Cash-Flow-2021-Leva'!G137/1000</f>
        <v>2.419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2260.55</v>
      </c>
      <c r="P137" s="381">
        <f t="shared" si="10"/>
        <v>2.419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896.091</v>
      </c>
      <c r="G139" s="270">
        <f>+'Cash-Flow-2021-Leva'!G139/1000</f>
        <v>2260.55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896.091</v>
      </c>
      <c r="P139" s="387">
        <f t="shared" si="10"/>
        <v>2260.55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-1364.4590000000003</v>
      </c>
      <c r="G140" s="278">
        <f>+G139-G137-G138</f>
        <v>2258.1310000000003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-1364.4590000000003</v>
      </c>
      <c r="P140" s="398">
        <f>+P139-P137-P138</f>
        <v>2258.1310000000003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20656.58</v>
      </c>
      <c r="G142" s="278">
        <f>+G134+G140</f>
        <v>2870.5460000000003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-349696.899</v>
      </c>
      <c r="M142" s="540">
        <f>+M134+M140</f>
        <v>353313.419</v>
      </c>
      <c r="N142" s="466"/>
      <c r="O142" s="552">
        <f>+O134+O140</f>
        <v>-329040.31899999996</v>
      </c>
      <c r="P142" s="553">
        <f>+P134+P140</f>
        <v>356183.96499999997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2082021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Таня Б. Жекова</cp:lastModifiedBy>
  <cp:lastPrinted>2021-04-26T01:19:25Z</cp:lastPrinted>
  <dcterms:created xsi:type="dcterms:W3CDTF">2015-12-01T07:17:04Z</dcterms:created>
  <dcterms:modified xsi:type="dcterms:W3CDTF">2021-08-01T22:16:15Z</dcterms:modified>
  <cp:category/>
  <cp:version/>
  <cp:contentType/>
  <cp:contentStatus/>
</cp:coreProperties>
</file>