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<sst xmlns="http://schemas.openxmlformats.org/spreadsheetml/2006/main" count="528" uniqueCount="357">
  <si>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</si>
  <si>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</si>
  <si>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</si>
  <si>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</si>
  <si>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</si>
  <si>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</si>
  <si>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</si>
  <si>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</si>
  <si>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</si>
  <si>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</si>
  <si>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</si>
  <si>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</si>
  <si>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</si>
  <si>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</si>
  <si>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</si>
  <si>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</si>
  <si>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</si>
  <si>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</si>
  <si>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</si>
  <si>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</si>
  <si>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</si>
  <si>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</si>
  <si>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</si>
  <si>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</si>
  <si>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</si>
  <si>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</si>
  <si>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</si>
  <si>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</si>
  <si>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</si>
  <si>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</si>
  <si>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</si>
  <si>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</si>
  <si>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</si>
  <si>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</si>
  <si>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</si>
  <si>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</si>
  <si>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</si>
  <si>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</si>
  <si>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</si>
  <si>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</si>
  <si>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</si>
  <si>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</si>
  <si>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</si>
  <si>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</si>
  <si>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</si>
  <si>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</si>
  <si>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</si>
  <si>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</si>
  <si>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</si>
  <si>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</si>
  <si>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</si>
  <si>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</si>
  <si>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</si>
  <si>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</si>
  <si>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</si>
  <si>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</si>
  <si>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</si>
  <si>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</si>
  <si>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</si>
  <si>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</si>
  <si>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</si>
  <si>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</si>
  <si>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</si>
  <si>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</si>
  <si>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</si>
  <si>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</si>
  <si>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</si>
  <si>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</si>
  <si>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</si>
  <si>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</si>
  <si>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</si>
  <si>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</si>
  <si>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</si>
  <si>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</si>
  <si>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</si>
  <si>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</si>
  <si>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</si>
  <si>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</si>
  <si>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</si>
  <si>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</si>
  <si>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</si>
  <si>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</si>
  <si>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</si>
  <si>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</si>
  <si>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</si>
  <si>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</si>
  <si>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</si>
  <si>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</si>
  <si>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</si>
  <si>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</si>
  <si>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</si>
  <si>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</si>
  <si>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</si>
  <si>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</si>
  <si>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</si>
  <si>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</si>
  <si>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</si>
  <si>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</si>
  <si>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</si>
  <si>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</si>
  <si>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</si>
  <si>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</si>
  <si>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</si>
  <si>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</si>
  <si>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</si>
  <si>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</si>
  <si>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</si>
  <si>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</si>
  <si>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</si>
  <si>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</si>
  <si>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</si>
  <si>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</si>
  <si>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</si>
  <si>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</si>
  <si>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</si>
  <si>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</si>
  <si>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</si>
  <si>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</si>
  <si>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</si>
  <si>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</si>
  <si>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</si>
  <si>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</si>
  <si>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</si>
  <si>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</si>
  <si>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</si>
  <si>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</si>
  <si>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</si>
  <si>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</si>
  <si>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</si>
  <si>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</si>
  <si>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</si>
  <si>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</si>
  <si>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</si>
  <si>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</si>
  <si>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</si>
  <si>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</si>
  <si>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</si>
  <si>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</si>
  <si>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</si>
  <si>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</si>
  <si>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</si>
  <si>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</si>
  <si>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</si>
  <si>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</si>
  <si>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</si>
  <si>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</si>
  <si>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</si>
  <si>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</si>
  <si>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</si>
  <si>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</si>
  <si>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</si>
  <si>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</si>
  <si>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</si>
  <si>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</si>
  <si>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</si>
  <si>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</si>
  <si>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</si>
  <si>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</si>
  <si>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</si>
  <si>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</si>
  <si>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</si>
  <si>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</si>
  <si>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</si>
  <si>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</si>
  <si>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</si>
  <si>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</si>
  <si>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</si>
  <si>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</si>
  <si>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</si>
  <si>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</si>
  <si>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</si>
  <si>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</si>
  <si>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</si>
  <si>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</si>
  <si>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</si>
  <si>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</si>
  <si>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</si>
  <si>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</si>
  <si>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</si>
  <si>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</si>
  <si>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</si>
  <si>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</si>
  <si>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</si>
  <si>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</si>
  <si>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</si>
  <si>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</si>
  <si>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</si>
  <si>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</si>
  <si>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</si>
  <si>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</si>
  <si>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</si>
  <si>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</si>
  <si>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</si>
  <si>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</si>
  <si>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</si>
  <si>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</si>
  <si>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</si>
  <si>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</si>
  <si>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</si>
  <si>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</si>
  <si>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</si>
  <si>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</si>
  <si>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</si>
  <si>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</si>
  <si>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</si>
  <si>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</si>
  <si>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</si>
  <si>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</si>
  <si>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</si>
  <si>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</si>
  <si>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</si>
  <si>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</si>
  <si>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</si>
  <si>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</si>
  <si>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</si>
  <si>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</si>
  <si>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</si>
  <si>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</si>
  <si>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</si>
  <si>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</si>
  <si>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</si>
  <si>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</si>
  <si>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</si>
  <si>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</si>
  <si>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</si>
  <si>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</si>
  <si>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</si>
  <si>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</si>
  <si>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</si>
  <si>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</si>
  <si>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</si>
  <si>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</si>
  <si>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</si>
  <si>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</si>
  <si>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</si>
  <si>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</si>
  <si>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</si>
  <si>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</si>
  <si>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</si>
  <si>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</si>
  <si>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</si>
  <si>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</si>
  <si>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</si>
  <si>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</si>
  <si>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</si>
  <si>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</si>
  <si>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</si>
  <si>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</si>
  <si>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</si>
  <si>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</si>
  <si>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</si>
  <si>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</si>
  <si>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</si>
  <si>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</si>
  <si>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</si>
  <si>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</si>
  <si>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</si>
  <si>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</si>
  <si>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</si>
  <si>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</si>
  <si>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</si>
  <si>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</si>
  <si>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</si>
  <si>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</si>
  <si>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</si>
  <si>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</si>
  <si>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</si>
  <si>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</si>
  <si>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</si>
  <si>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</si>
  <si>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</si>
  <si>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</si>
  <si>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</si>
  <si>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</si>
  <si>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</si>
  <si>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</si>
  <si>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</si>
  <si>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</si>
  <si>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</si>
  <si>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</si>
  <si>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</si>
  <si>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</si>
  <si>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</si>
  <si>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</si>
  <si>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</si>
  <si>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</si>
  <si>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</si>
  <si>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</si>
  <si>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</si>
  <si>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</si>
  <si>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</si>
  <si>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</si>
  <si>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</si>
  <si>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</si>
  <si>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</si>
  <si>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</si>
  <si>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</si>
  <si>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</si>
  <si>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</si>
  <si>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</si>
  <si>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</si>
  <si>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</si>
  <si>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</si>
  <si>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</si>
  <si>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</si>
  <si>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</si>
  <si>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</si>
  <si>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</si>
  <si>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</si>
  <si>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</si>
  <si>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</si>
  <si>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</si>
  <si>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</si>
  <si>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</si>
  <si>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</si>
  <si>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</si>
  <si>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</si>
  <si>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</si>
  <si>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</si>
  <si>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</si>
  <si>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</si>
  <si>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</si>
  <si>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</si>
  <si>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</si>
  <si>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</si>
  <si>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</si>
  <si>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</si>
  <si>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</si>
  <si>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</si>
  <si>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</si>
  <si>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</si>
  <si>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</si>
  <si>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</si>
  <si>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</si>
  <si>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</si>
  <si>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</si>
  <si>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</si>
  <si>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</si>
  <si>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</si>
  <si>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</si>
  <si>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</si>
  <si>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</si>
  <si>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</si>
  <si>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</si>
  <si>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</si>
  <si>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</si>
  <si>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</si>
  <si>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</si>
  <si>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</si>
  <si>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</si>
  <si>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</si>
  <si>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</si>
  <si>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</si>
  <si>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</si>
  <si>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НАЦИОНАЛЕН ОСИГУРИТЕЛЕН ИНСТИТУТ</t>
  </si>
  <si>
    <t>ПЕПА ХАДЖИЕВА</t>
  </si>
  <si>
    <t>ИВАЙЛО ИВАНОВ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</si>
</sst>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1" fillId="32" borderId="0" xfId="62" applyFont="1" applyFill="1" applyAlignment="1" applyProtection="1">
      <alignment horizontal="right"/>
      <protection/>
    </xf>
    <xf numFmtId="0" fontId="142" fillId="32" borderId="0" xfId="62" applyFont="1" applyFill="1" applyBorder="1" applyAlignment="1" applyProtection="1">
      <alignment horizontal="center"/>
      <protection/>
    </xf>
    <xf numFmtId="166" fontId="143" fillId="32" borderId="0" xfId="64" applyNumberFormat="1" applyFont="1" applyFill="1" applyAlignment="1" applyProtection="1">
      <alignment/>
      <protection/>
    </xf>
    <xf numFmtId="0" fontId="141" fillId="32" borderId="0" xfId="57" applyFont="1" applyFill="1" applyAlignment="1" applyProtection="1" quotePrefix="1">
      <alignment/>
      <protection/>
    </xf>
    <xf numFmtId="0" fontId="14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43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7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32" borderId="30" xfId="0" applyNumberFormat="1" applyFont="1" applyFill="1" applyBorder="1" applyAlignment="1" applyProtection="1">
      <alignment horizontal="center"/>
      <protection/>
    </xf>
    <xf numFmtId="166" fontId="12" fillId="32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8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64" applyNumberFormat="1" applyFont="1" applyFill="1" applyBorder="1" applyAlignment="1" applyProtection="1">
      <alignment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6" borderId="45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33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64" applyNumberFormat="1" applyFont="1" applyFill="1" applyBorder="1" applyAlignment="1" applyProtection="1">
      <alignment/>
      <protection/>
    </xf>
    <xf numFmtId="38" fontId="24" fillId="44" borderId="57" xfId="64" applyNumberFormat="1" applyFont="1" applyFill="1" applyBorder="1" applyAlignment="1" applyProtection="1">
      <alignment/>
      <protection/>
    </xf>
    <xf numFmtId="38" fontId="24" fillId="44" borderId="50" xfId="64" applyNumberFormat="1" applyFont="1" applyFill="1" applyBorder="1" applyAlignment="1" applyProtection="1">
      <alignment/>
      <protection/>
    </xf>
    <xf numFmtId="38" fontId="24" fillId="44" borderId="51" xfId="64" applyNumberFormat="1" applyFont="1" applyFill="1" applyBorder="1" applyAlignment="1" applyProtection="1">
      <alignment/>
      <protection/>
    </xf>
    <xf numFmtId="38" fontId="24" fillId="44" borderId="52" xfId="64" applyNumberFormat="1" applyFont="1" applyFill="1" applyBorder="1" applyAlignment="1" applyProtection="1">
      <alignment/>
      <protection/>
    </xf>
    <xf numFmtId="38" fontId="24" fillId="44" borderId="53" xfId="64" applyNumberFormat="1" applyFont="1" applyFill="1" applyBorder="1" applyAlignment="1" applyProtection="1">
      <alignment/>
      <protection/>
    </xf>
    <xf numFmtId="38" fontId="8" fillId="33" borderId="58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5" xfId="64" applyNumberFormat="1" applyFont="1" applyFill="1" applyBorder="1" applyAlignment="1" applyProtection="1">
      <alignment/>
      <protection/>
    </xf>
    <xf numFmtId="38" fontId="24" fillId="44" borderId="46" xfId="64" applyNumberFormat="1" applyFont="1" applyFill="1" applyBorder="1" applyAlignment="1" applyProtection="1">
      <alignment/>
      <protection/>
    </xf>
    <xf numFmtId="38" fontId="24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8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4" fillId="44" borderId="54" xfId="64" applyNumberFormat="1" applyFont="1" applyFill="1" applyBorder="1" applyAlignment="1" applyProtection="1">
      <alignment/>
      <protection/>
    </xf>
    <xf numFmtId="38" fontId="24" fillId="44" borderId="62" xfId="64" applyNumberFormat="1" applyFont="1" applyFill="1" applyBorder="1" applyAlignment="1" applyProtection="1">
      <alignment/>
      <protection/>
    </xf>
    <xf numFmtId="38" fontId="24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3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8" fillId="44" borderId="58" xfId="64" applyNumberFormat="1" applyFont="1" applyFill="1" applyBorder="1" applyAlignment="1" applyProtection="1">
      <alignment horizontal="center"/>
      <protection/>
    </xf>
    <xf numFmtId="38" fontId="8" fillId="44" borderId="19" xfId="64" applyNumberFormat="1" applyFont="1" applyFill="1" applyBorder="1" applyAlignment="1" applyProtection="1">
      <alignment horizontal="center"/>
      <protection/>
    </xf>
    <xf numFmtId="38" fontId="8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4" fillId="44" borderId="45" xfId="64" applyNumberFormat="1" applyFont="1" applyFill="1" applyBorder="1" applyAlignment="1" applyProtection="1">
      <alignment horizontal="center"/>
      <protection/>
    </xf>
    <xf numFmtId="38" fontId="24" fillId="44" borderId="46" xfId="64" applyNumberFormat="1" applyFont="1" applyFill="1" applyBorder="1" applyAlignment="1" applyProtection="1">
      <alignment horizontal="center"/>
      <protection/>
    </xf>
    <xf numFmtId="38" fontId="24" fillId="44" borderId="47" xfId="64" applyNumberFormat="1" applyFont="1" applyFill="1" applyBorder="1" applyAlignment="1" applyProtection="1">
      <alignment horizontal="center"/>
      <protection/>
    </xf>
    <xf numFmtId="38" fontId="8" fillId="33" borderId="58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66" fontId="5" fillId="39" borderId="69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166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48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33" xfId="64" applyNumberFormat="1" applyFont="1" applyFill="1" applyBorder="1" applyAlignment="1" applyProtection="1">
      <alignment horizontal="left"/>
      <protection/>
    </xf>
    <xf numFmtId="0" fontId="15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60" applyNumberFormat="1" applyFont="1" applyFill="1" applyBorder="1" applyAlignment="1" applyProtection="1">
      <alignment/>
      <protection/>
    </xf>
    <xf numFmtId="0" fontId="159" fillId="49" borderId="0" xfId="61" applyFont="1" applyFill="1" applyBorder="1" applyAlignment="1" applyProtection="1">
      <alignment horizontal="center"/>
      <protection/>
    </xf>
    <xf numFmtId="166" fontId="15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0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0" fillId="35" borderId="0" xfId="63" applyFont="1" applyFill="1" applyBorder="1" applyAlignment="1" applyProtection="1">
      <alignment/>
      <protection/>
    </xf>
    <xf numFmtId="0" fontId="159" fillId="33" borderId="0" xfId="61" applyFont="1" applyFill="1" applyBorder="1" applyAlignment="1" applyProtection="1">
      <alignment horizontal="center"/>
      <protection/>
    </xf>
    <xf numFmtId="164" fontId="57" fillId="50" borderId="30" xfId="63" applyNumberFormat="1" applyFont="1" applyFill="1" applyBorder="1" applyAlignment="1" applyProtection="1">
      <alignment horizontal="center" vertical="center"/>
      <protection locked="0"/>
    </xf>
    <xf numFmtId="166" fontId="141" fillId="32" borderId="0" xfId="64" applyNumberFormat="1" applyFont="1" applyFill="1" applyAlignment="1" applyProtection="1">
      <alignment/>
      <protection/>
    </xf>
    <xf numFmtId="0" fontId="143" fillId="35" borderId="0" xfId="63" applyFont="1" applyFill="1" applyBorder="1" applyProtection="1">
      <alignment/>
      <protection/>
    </xf>
    <xf numFmtId="0" fontId="161" fillId="35" borderId="0" xfId="63" applyFont="1" applyFill="1" applyBorder="1" applyProtection="1">
      <alignment/>
      <protection/>
    </xf>
    <xf numFmtId="0" fontId="161" fillId="35" borderId="0" xfId="63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64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66" fontId="8" fillId="33" borderId="0" xfId="6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32" borderId="48" xfId="0" applyFont="1" applyFill="1" applyBorder="1" applyAlignment="1" applyProtection="1">
      <alignment horizontal="center"/>
      <protection locked="0"/>
    </xf>
    <xf numFmtId="164" fontId="164" fillId="33" borderId="30" xfId="63" applyNumberFormat="1" applyFont="1" applyFill="1" applyBorder="1" applyAlignment="1" applyProtection="1">
      <alignment horizontal="center" vertical="center"/>
      <protection/>
    </xf>
    <xf numFmtId="164" fontId="165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8" fillId="33" borderId="63" xfId="64" applyNumberFormat="1" applyFont="1" applyFill="1" applyBorder="1" applyAlignment="1" applyProtection="1">
      <alignment/>
      <protection/>
    </xf>
    <xf numFmtId="38" fontId="18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32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6" fillId="32" borderId="119" xfId="0" applyNumberFormat="1" applyFont="1" applyFill="1" applyBorder="1" applyAlignment="1" applyProtection="1" quotePrefix="1">
      <alignment/>
      <protection/>
    </xf>
    <xf numFmtId="166" fontId="167" fillId="32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63" applyFont="1" applyFill="1" applyBorder="1" applyProtection="1">
      <alignment/>
      <protection/>
    </xf>
    <xf numFmtId="0" fontId="35" fillId="33" borderId="46" xfId="63" applyFont="1" applyFill="1" applyBorder="1" applyProtection="1">
      <alignment/>
      <protection/>
    </xf>
    <xf numFmtId="0" fontId="35" fillId="33" borderId="32" xfId="63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34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3" fillId="44" borderId="45" xfId="64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32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57" applyNumberFormat="1" applyFont="1" applyFill="1" applyBorder="1" applyAlignment="1">
      <alignment horizontal="center"/>
      <protection/>
    </xf>
    <xf numFmtId="171" fontId="66" fillId="53" borderId="0" xfId="57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6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1" fontId="24" fillId="53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8" fillId="32" borderId="71" xfId="57" applyFont="1" applyFill="1" applyBorder="1">
      <alignment/>
      <protection/>
    </xf>
    <xf numFmtId="170" fontId="67" fillId="32" borderId="72" xfId="57" applyNumberFormat="1" applyFont="1" applyFill="1" applyBorder="1" applyAlignment="1">
      <alignment horizontal="center"/>
      <protection/>
    </xf>
    <xf numFmtId="170" fontId="67" fillId="33" borderId="0" xfId="57" applyNumberFormat="1" applyFont="1" applyFill="1" applyBorder="1" applyAlignment="1">
      <alignment horizontal="center"/>
      <protection/>
    </xf>
    <xf numFmtId="0" fontId="8" fillId="32" borderId="29" xfId="57" applyFont="1" applyFill="1" applyBorder="1">
      <alignment/>
      <protection/>
    </xf>
    <xf numFmtId="169" fontId="24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4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69" fontId="24" fillId="32" borderId="20" xfId="57" applyNumberFormat="1" applyFont="1" applyFill="1" applyBorder="1">
      <alignment/>
      <protection/>
    </xf>
    <xf numFmtId="168" fontId="24" fillId="32" borderId="20" xfId="57" applyNumberFormat="1" applyFont="1" applyFill="1" applyBorder="1" applyAlignment="1">
      <alignment horizontal="left"/>
      <protection/>
    </xf>
    <xf numFmtId="170" fontId="24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4" fillId="33" borderId="0" xfId="57" applyNumberFormat="1" applyFont="1" applyFill="1" applyBorder="1" applyAlignment="1">
      <alignment horizontal="center"/>
      <protection/>
    </xf>
    <xf numFmtId="170" fontId="24" fillId="38" borderId="0" xfId="57" applyNumberFormat="1" applyFont="1" applyFill="1" applyBorder="1" applyAlignment="1">
      <alignment horizontal="center"/>
      <protection/>
    </xf>
    <xf numFmtId="185" fontId="141" fillId="40" borderId="27" xfId="58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69" fontId="24" fillId="53" borderId="0" xfId="57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center"/>
      <protection/>
    </xf>
    <xf numFmtId="168" fontId="24" fillId="32" borderId="0" xfId="57" applyNumberFormat="1" applyFont="1" applyFill="1" applyBorder="1" applyAlignment="1">
      <alignment horizontal="center"/>
      <protection/>
    </xf>
    <xf numFmtId="179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4" fillId="36" borderId="46" xfId="53" applyFont="1" applyFill="1" applyBorder="1" applyAlignment="1" applyProtection="1">
      <alignment horizontal="center" vertical="center"/>
      <protection locked="0"/>
    </xf>
    <xf numFmtId="0" fontId="174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5" fillId="33" borderId="46" xfId="53" applyNumberFormat="1" applyFont="1" applyFill="1" applyBorder="1" applyAlignment="1" applyProtection="1">
      <alignment horizontal="center" vertical="center"/>
      <protection locked="0"/>
    </xf>
    <xf numFmtId="38" fontId="175" fillId="33" borderId="32" xfId="53" applyNumberFormat="1" applyFont="1" applyFill="1" applyBorder="1" applyAlignment="1" applyProtection="1">
      <alignment horizontal="center" vertical="center"/>
      <protection locked="0"/>
    </xf>
    <xf numFmtId="0" fontId="55" fillId="50" borderId="124" xfId="63" applyFont="1" applyFill="1" applyBorder="1" applyAlignment="1" applyProtection="1" quotePrefix="1">
      <alignment horizontal="center" wrapText="1"/>
      <protection locked="0"/>
    </xf>
    <xf numFmtId="0" fontId="55" fillId="50" borderId="56" xfId="63" applyFont="1" applyFill="1" applyBorder="1" applyAlignment="1" applyProtection="1">
      <alignment horizontal="center" wrapText="1"/>
      <protection locked="0"/>
    </xf>
    <xf numFmtId="0" fontId="55" fillId="50" borderId="125" xfId="63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32" borderId="48" xfId="57" applyFont="1" applyFill="1" applyBorder="1" applyAlignment="1" applyProtection="1" quotePrefix="1">
      <alignment horizontal="center"/>
      <protection/>
    </xf>
    <xf numFmtId="0" fontId="177" fillId="38" borderId="29" xfId="63" applyFont="1" applyFill="1" applyBorder="1" applyAlignment="1" applyProtection="1">
      <alignment horizontal="center" vertical="center" wrapText="1"/>
      <protection locked="0"/>
    </xf>
    <xf numFmtId="0" fontId="177" fillId="38" borderId="20" xfId="63" applyFont="1" applyFill="1" applyBorder="1" applyAlignment="1" applyProtection="1">
      <alignment horizontal="center" vertical="center" wrapText="1"/>
      <protection locked="0"/>
    </xf>
    <xf numFmtId="0" fontId="177" fillId="38" borderId="21" xfId="63" applyFont="1" applyFill="1" applyBorder="1" applyAlignment="1" applyProtection="1">
      <alignment horizontal="center" vertical="center" wrapText="1"/>
      <protection locked="0"/>
    </xf>
    <xf numFmtId="0" fontId="178" fillId="33" borderId="64" xfId="61" applyFont="1" applyFill="1" applyBorder="1" applyAlignment="1" applyProtection="1">
      <alignment horizontal="center"/>
      <protection/>
    </xf>
    <xf numFmtId="0" fontId="178" fillId="33" borderId="0" xfId="61" applyFont="1" applyFill="1" applyBorder="1" applyAlignment="1" applyProtection="1">
      <alignment horizontal="center"/>
      <protection/>
    </xf>
    <xf numFmtId="0" fontId="178" fillId="33" borderId="33" xfId="61" applyFont="1" applyFill="1" applyBorder="1" applyAlignment="1" applyProtection="1">
      <alignment horizontal="center"/>
      <protection/>
    </xf>
    <xf numFmtId="0" fontId="159" fillId="49" borderId="119" xfId="61" applyFont="1" applyFill="1" applyBorder="1" applyAlignment="1" applyProtection="1">
      <alignment horizontal="center"/>
      <protection/>
    </xf>
    <xf numFmtId="0" fontId="179" fillId="32" borderId="0" xfId="60" applyFont="1" applyFill="1" applyBorder="1" applyAlignment="1" applyProtection="1">
      <alignment horizontal="center"/>
      <protection/>
    </xf>
    <xf numFmtId="177" fontId="150" fillId="33" borderId="31" xfId="60" applyNumberFormat="1" applyFont="1" applyFill="1" applyBorder="1" applyAlignment="1" applyProtection="1">
      <alignment horizontal="center"/>
      <protection/>
    </xf>
    <xf numFmtId="177" fontId="150" fillId="33" borderId="46" xfId="60" applyNumberFormat="1" applyFont="1" applyFill="1" applyBorder="1" applyAlignment="1" applyProtection="1">
      <alignment horizontal="center"/>
      <protection/>
    </xf>
    <xf numFmtId="177" fontId="150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77" fontId="180" fillId="32" borderId="0" xfId="60" applyNumberFormat="1" applyFont="1" applyFill="1" applyBorder="1" applyAlignment="1" applyProtection="1">
      <alignment horizontal="center"/>
      <protection/>
    </xf>
    <xf numFmtId="0" fontId="141" fillId="32" borderId="0" xfId="57" applyFont="1" applyFill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24" fillId="54" borderId="45" xfId="64" applyNumberFormat="1" applyFont="1" applyFill="1" applyBorder="1" applyAlignment="1" applyProtection="1">
      <alignment horizontal="center"/>
      <protection/>
    </xf>
    <xf numFmtId="38" fontId="24" fillId="54" borderId="46" xfId="64" applyNumberFormat="1" applyFont="1" applyFill="1" applyBorder="1" applyAlignment="1" applyProtection="1">
      <alignment horizontal="center"/>
      <protection/>
    </xf>
    <xf numFmtId="38" fontId="24" fillId="54" borderId="47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8" fillId="46" borderId="45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24" fillId="44" borderId="54" xfId="64" applyNumberFormat="1" applyFont="1" applyFill="1" applyBorder="1" applyAlignment="1" applyProtection="1">
      <alignment horizontal="center"/>
      <protection/>
    </xf>
    <xf numFmtId="38" fontId="24" fillId="44" borderId="56" xfId="64" applyNumberFormat="1" applyFont="1" applyFill="1" applyBorder="1" applyAlignment="1" applyProtection="1">
      <alignment horizontal="center"/>
      <protection/>
    </xf>
    <xf numFmtId="38" fontId="24" fillId="44" borderId="57" xfId="64" applyNumberFormat="1" applyFont="1" applyFill="1" applyBorder="1" applyAlignment="1" applyProtection="1">
      <alignment horizontal="center"/>
      <protection/>
    </xf>
    <xf numFmtId="38" fontId="24" fillId="44" borderId="62" xfId="64" applyNumberFormat="1" applyFont="1" applyFill="1" applyBorder="1" applyAlignment="1" applyProtection="1">
      <alignment horizontal="center"/>
      <protection/>
    </xf>
    <xf numFmtId="38" fontId="24" fillId="44" borderId="50" xfId="64" applyNumberFormat="1" applyFont="1" applyFill="1" applyBorder="1" applyAlignment="1" applyProtection="1">
      <alignment horizontal="center"/>
      <protection/>
    </xf>
    <xf numFmtId="38" fontId="24" fillId="44" borderId="51" xfId="64" applyNumberFormat="1" applyFont="1" applyFill="1" applyBorder="1" applyAlignment="1" applyProtection="1">
      <alignment horizontal="center"/>
      <protection/>
    </xf>
    <xf numFmtId="38" fontId="24" fillId="44" borderId="63" xfId="64" applyNumberFormat="1" applyFont="1" applyFill="1" applyBorder="1" applyAlignment="1" applyProtection="1">
      <alignment horizontal="center"/>
      <protection/>
    </xf>
    <xf numFmtId="38" fontId="24" fillId="44" borderId="52" xfId="64" applyNumberFormat="1" applyFont="1" applyFill="1" applyBorder="1" applyAlignment="1" applyProtection="1">
      <alignment horizontal="center"/>
      <protection/>
    </xf>
    <xf numFmtId="38" fontId="24" fillId="44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3" fillId="47" borderId="68" xfId="64" applyNumberFormat="1" applyFont="1" applyFill="1" applyBorder="1" applyAlignment="1" applyProtection="1">
      <alignment horizontal="center"/>
      <protection/>
    </xf>
    <xf numFmtId="38" fontId="153" fillId="47" borderId="20" xfId="64" applyNumberFormat="1" applyFont="1" applyFill="1" applyBorder="1" applyAlignment="1" applyProtection="1">
      <alignment horizontal="center"/>
      <protection/>
    </xf>
    <xf numFmtId="38" fontId="153" fillId="47" borderId="61" xfId="64" applyNumberFormat="1" applyFont="1" applyFill="1" applyBorder="1" applyAlignment="1" applyProtection="1">
      <alignment horizontal="center"/>
      <protection/>
    </xf>
    <xf numFmtId="38" fontId="47" fillId="33" borderId="65" xfId="64" applyNumberFormat="1" applyFont="1" applyFill="1" applyBorder="1" applyAlignment="1" applyProtection="1">
      <alignment horizontal="center"/>
      <protection/>
    </xf>
    <xf numFmtId="38" fontId="47" fillId="33" borderId="48" xfId="64" applyNumberFormat="1" applyFont="1" applyFill="1" applyBorder="1" applyAlignment="1" applyProtection="1">
      <alignment horizontal="center"/>
      <protection/>
    </xf>
    <xf numFmtId="38" fontId="47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73" fillId="44" borderId="45" xfId="64" applyNumberFormat="1" applyFont="1" applyFill="1" applyBorder="1" applyAlignment="1" applyProtection="1">
      <alignment horizontal="center"/>
      <protection/>
    </xf>
    <xf numFmtId="38" fontId="173" fillId="44" borderId="46" xfId="64" applyNumberFormat="1" applyFont="1" applyFill="1" applyBorder="1" applyAlignment="1" applyProtection="1">
      <alignment horizontal="center"/>
      <protection/>
    </xf>
    <xf numFmtId="38" fontId="173" fillId="44" borderId="47" xfId="64" applyNumberFormat="1" applyFont="1" applyFill="1" applyBorder="1" applyAlignment="1" applyProtection="1">
      <alignment horizont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 locked="0"/>
    </xf>
    <xf numFmtId="178" fontId="181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6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9" fontId="8" fillId="33" borderId="32" xfId="62" applyNumberFormat="1" applyFont="1" applyFill="1" applyBorder="1" applyAlignment="1" applyProtection="1" quotePrefix="1">
      <alignment horizontal="center" vertic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/>
    </xf>
    <xf numFmtId="178" fontId="181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8" fillId="33" borderId="29" xfId="63" applyFont="1" applyFill="1" applyBorder="1" applyAlignment="1" applyProtection="1">
      <alignment horizontal="center" vertical="center" wrapText="1"/>
      <protection/>
    </xf>
    <xf numFmtId="0" fontId="58" fillId="33" borderId="20" xfId="63" applyFont="1" applyFill="1" applyBorder="1" applyAlignment="1" applyProtection="1">
      <alignment horizontal="center" vertical="center" wrapText="1"/>
      <protection/>
    </xf>
    <xf numFmtId="0" fontId="58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2" fillId="36" borderId="31" xfId="53" applyFont="1" applyFill="1" applyBorder="1" applyAlignment="1" applyProtection="1">
      <alignment horizontal="center" vertical="center"/>
      <protection/>
    </xf>
    <xf numFmtId="0" fontId="182" fillId="36" borderId="46" xfId="53" applyFont="1" applyFill="1" applyBorder="1" applyAlignment="1" applyProtection="1">
      <alignment horizontal="center" vertical="center"/>
      <protection/>
    </xf>
    <xf numFmtId="0" fontId="182" fillId="36" borderId="32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0" fillId="33" borderId="0" xfId="60" applyNumberFormat="1" applyFont="1" applyFill="1" applyBorder="1" applyAlignment="1" applyProtection="1">
      <alignment horizontal="center"/>
      <protection/>
    </xf>
    <xf numFmtId="0" fontId="176" fillId="33" borderId="48" xfId="57" applyFont="1" applyFill="1" applyBorder="1" applyAlignment="1" applyProtection="1" quotePrefix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177" fontId="4" fillId="32" borderId="46" xfId="60" applyNumberFormat="1" applyFont="1" applyFill="1" applyBorder="1" applyAlignment="1" applyProtection="1">
      <alignment horizontal="center"/>
      <protection/>
    </xf>
    <xf numFmtId="177" fontId="4" fillId="32" borderId="32" xfId="60" applyNumberFormat="1" applyFont="1" applyFill="1" applyBorder="1" applyAlignment="1" applyProtection="1">
      <alignment horizontal="center"/>
      <protection/>
    </xf>
    <xf numFmtId="0" fontId="178" fillId="33" borderId="119" xfId="61" applyFont="1" applyFill="1" applyBorder="1" applyAlignment="1" applyProtection="1">
      <alignment horizontal="center"/>
      <protection/>
    </xf>
    <xf numFmtId="0" fontId="17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8">
        <f>+'Cash-Flow-2019-Leva'!P5</f>
        <v>2019</v>
      </c>
      <c r="M2" s="558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63">
        <f>+'Cash-Flow-2019-Leva'!P5</f>
        <v>2019</v>
      </c>
      <c r="I7" s="563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4">
        <f>+'Cash-Flow-2019-Leva'!P5</f>
        <v>2019</v>
      </c>
      <c r="G25" s="554"/>
      <c r="H25" s="554"/>
      <c r="I25" s="554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59">
        <f>+H7</f>
        <v>2019</v>
      </c>
      <c r="H32" s="559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1">
        <f>+F25-1</f>
        <v>2018</v>
      </c>
      <c r="M35" s="561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60">
        <f>+H7-1</f>
        <v>2018</v>
      </c>
      <c r="H37" s="560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5">
        <f>+'Cash-Flow-2019-Leva'!P5</f>
        <v>2019</v>
      </c>
      <c r="G48" s="555"/>
      <c r="H48" s="555"/>
      <c r="I48" s="555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7">
        <f>+'Cash-Flow-2019-Leva'!P5</f>
        <v>2019</v>
      </c>
      <c r="H49" s="557"/>
      <c r="I49" s="557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6">
        <f>+'Cash-Flow-2019-Leva'!P5</f>
        <v>2019</v>
      </c>
      <c r="G50" s="556"/>
      <c r="H50" s="556"/>
      <c r="I50" s="556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2">
        <f>+'Cash-Flow-2019-Leva'!P5</f>
        <v>2019</v>
      </c>
      <c r="F66" s="562"/>
      <c r="G66" s="562"/>
      <c r="H66" s="562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3">
        <f>+'Cash-Flow-2019-Leva'!P5</f>
        <v>2019</v>
      </c>
      <c r="I68" s="553"/>
      <c r="J68" s="553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7:I7"/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3" sqref="C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354</v>
      </c>
      <c r="C1" s="573"/>
      <c r="D1" s="573"/>
      <c r="E1" s="573"/>
      <c r="F1" s="574"/>
      <c r="G1" s="442" t="s">
        <v>252</v>
      </c>
      <c r="H1" s="435"/>
      <c r="I1" s="564">
        <v>121082521</v>
      </c>
      <c r="J1" s="565"/>
      <c r="K1" s="436"/>
      <c r="L1" s="444" t="s">
        <v>253</v>
      </c>
      <c r="M1" s="440">
        <v>5591</v>
      </c>
      <c r="N1" s="436"/>
      <c r="O1" s="444" t="s">
        <v>245</v>
      </c>
      <c r="P1" s="463"/>
      <c r="Q1" s="437"/>
      <c r="R1" s="352" t="s">
        <v>286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258</v>
      </c>
      <c r="C3" s="580"/>
      <c r="D3" s="580"/>
      <c r="E3" s="580"/>
      <c r="F3" s="581"/>
      <c r="G3" s="443" t="s">
        <v>244</v>
      </c>
      <c r="H3" s="569"/>
      <c r="I3" s="570"/>
      <c r="J3" s="570"/>
      <c r="K3" s="571"/>
      <c r="L3" s="28" t="s">
        <v>254</v>
      </c>
      <c r="M3" s="566"/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НАЦИОНАЛЕН ОСИГУРИТЕЛЕН ИНСТИТУТ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302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31.03.2019 г.</v>
      </c>
      <c r="G11" s="405">
        <f>+P5-1</f>
        <v>2018</v>
      </c>
      <c r="H11" s="15"/>
      <c r="I11" s="109" t="str">
        <f>+O8</f>
        <v>31.03.2019 г.</v>
      </c>
      <c r="J11" s="406">
        <f>+P5-1</f>
        <v>2018</v>
      </c>
      <c r="K11" s="16"/>
      <c r="L11" s="107" t="str">
        <f>+O8</f>
        <v>31.03.2019 г.</v>
      </c>
      <c r="M11" s="407">
        <f>+P5-1</f>
        <v>2018</v>
      </c>
      <c r="N11" s="16"/>
      <c r="O11" s="362" t="str">
        <f>+O8</f>
        <v>31.03.2019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11980242</v>
      </c>
      <c r="G15" s="237">
        <v>52555580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11980242</v>
      </c>
      <c r="P15" s="387">
        <f t="shared" si="0"/>
        <v>52555580</v>
      </c>
      <c r="Q15" s="31"/>
      <c r="R15" s="596" t="s">
        <v>154</v>
      </c>
      <c r="S15" s="597"/>
      <c r="T15" s="598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04" t="s">
        <v>296</v>
      </c>
      <c r="S16" s="605"/>
      <c r="T16" s="606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289</v>
      </c>
      <c r="S17" s="611"/>
      <c r="T17" s="61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/>
      <c r="G18" s="237"/>
      <c r="H18" s="15"/>
      <c r="I18" s="238"/>
      <c r="J18" s="237"/>
      <c r="K18" s="235"/>
      <c r="L18" s="238"/>
      <c r="M18" s="237"/>
      <c r="N18" s="235"/>
      <c r="O18" s="374">
        <f t="shared" si="0"/>
        <v>0</v>
      </c>
      <c r="P18" s="387">
        <f t="shared" si="0"/>
        <v>0</v>
      </c>
      <c r="Q18" s="31"/>
      <c r="R18" s="596" t="s">
        <v>155</v>
      </c>
      <c r="S18" s="597"/>
      <c r="T18" s="598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607" t="s">
        <v>156</v>
      </c>
      <c r="S19" s="608"/>
      <c r="T19" s="60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/>
      <c r="G20" s="239"/>
      <c r="H20" s="15"/>
      <c r="I20" s="240"/>
      <c r="J20" s="239"/>
      <c r="K20" s="235"/>
      <c r="L20" s="240"/>
      <c r="M20" s="239"/>
      <c r="N20" s="235"/>
      <c r="O20" s="369">
        <f t="shared" si="0"/>
        <v>0</v>
      </c>
      <c r="P20" s="421">
        <f t="shared" si="0"/>
        <v>0</v>
      </c>
      <c r="Q20" s="31"/>
      <c r="R20" s="607" t="s">
        <v>157</v>
      </c>
      <c r="S20" s="608"/>
      <c r="T20" s="60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7" t="s">
        <v>158</v>
      </c>
      <c r="S21" s="608"/>
      <c r="T21" s="60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6427797</v>
      </c>
      <c r="G22" s="239">
        <v>13963619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6427797</v>
      </c>
      <c r="P22" s="421">
        <f t="shared" si="0"/>
        <v>13963619</v>
      </c>
      <c r="Q22" s="31"/>
      <c r="R22" s="607" t="s">
        <v>159</v>
      </c>
      <c r="S22" s="608"/>
      <c r="T22" s="60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7" t="s">
        <v>160</v>
      </c>
      <c r="S23" s="608"/>
      <c r="T23" s="60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/>
      <c r="G24" s="241"/>
      <c r="H24" s="15"/>
      <c r="I24" s="242"/>
      <c r="J24" s="241"/>
      <c r="K24" s="235"/>
      <c r="L24" s="242"/>
      <c r="M24" s="241"/>
      <c r="N24" s="235"/>
      <c r="O24" s="370">
        <f t="shared" si="0"/>
        <v>0</v>
      </c>
      <c r="P24" s="393">
        <f t="shared" si="0"/>
        <v>0</v>
      </c>
      <c r="Q24" s="31"/>
      <c r="R24" s="613" t="s">
        <v>290</v>
      </c>
      <c r="S24" s="614"/>
      <c r="T24" s="615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18408039</v>
      </c>
      <c r="G25" s="243">
        <f>+ROUND(+SUM(G15,G16,G18,G19,G20,G21,G22,G23,G24),0)</f>
        <v>66519199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18408039</v>
      </c>
      <c r="P25" s="372">
        <f>+ROUND(+SUM(P15,P16,P18,P19,P20,P21,P22,P23,P24),0)</f>
        <v>66519199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/>
      <c r="G37" s="255"/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0</v>
      </c>
      <c r="P37" s="372">
        <f t="shared" si="2"/>
        <v>0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/>
      <c r="G39" s="259"/>
      <c r="H39" s="15"/>
      <c r="I39" s="260"/>
      <c r="J39" s="259"/>
      <c r="K39" s="235"/>
      <c r="L39" s="260"/>
      <c r="M39" s="259"/>
      <c r="N39" s="235"/>
      <c r="O39" s="385">
        <f t="shared" si="2"/>
        <v>0</v>
      </c>
      <c r="P39" s="423">
        <f t="shared" si="2"/>
        <v>0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18408039</v>
      </c>
      <c r="G50" s="265">
        <f>+ROUND(G25+G30+G37+G42+G48,0)</f>
        <v>66519199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18408039</v>
      </c>
      <c r="P50" s="389">
        <f>+ROUND(P25+P30+P37+P42+P48,0)</f>
        <v>66519199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/>
      <c r="G53" s="267"/>
      <c r="H53" s="15"/>
      <c r="I53" s="268"/>
      <c r="J53" s="267"/>
      <c r="K53" s="235"/>
      <c r="L53" s="268"/>
      <c r="M53" s="267"/>
      <c r="N53" s="235"/>
      <c r="O53" s="375">
        <f aca="true" t="shared" si="4" ref="O53:P57">+ROUND(+F53+I53+L53,0)</f>
        <v>0</v>
      </c>
      <c r="P53" s="368">
        <f t="shared" si="4"/>
        <v>0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15222</v>
      </c>
      <c r="G54" s="241">
        <v>11281</v>
      </c>
      <c r="H54" s="15"/>
      <c r="I54" s="242"/>
      <c r="J54" s="241"/>
      <c r="K54" s="235"/>
      <c r="L54" s="242"/>
      <c r="M54" s="241"/>
      <c r="N54" s="235"/>
      <c r="O54" s="370">
        <f t="shared" si="4"/>
        <v>15222</v>
      </c>
      <c r="P54" s="393">
        <f t="shared" si="4"/>
        <v>11281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/>
      <c r="G55" s="241"/>
      <c r="H55" s="15"/>
      <c r="I55" s="242"/>
      <c r="J55" s="241"/>
      <c r="K55" s="235"/>
      <c r="L55" s="242"/>
      <c r="M55" s="241"/>
      <c r="N55" s="235"/>
      <c r="O55" s="370">
        <f t="shared" si="4"/>
        <v>0</v>
      </c>
      <c r="P55" s="393">
        <f t="shared" si="4"/>
        <v>0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/>
      <c r="G56" s="241"/>
      <c r="H56" s="15"/>
      <c r="I56" s="242"/>
      <c r="J56" s="241"/>
      <c r="K56" s="235"/>
      <c r="L56" s="242"/>
      <c r="M56" s="241"/>
      <c r="N56" s="235"/>
      <c r="O56" s="370">
        <f t="shared" si="4"/>
        <v>0</v>
      </c>
      <c r="P56" s="393">
        <f t="shared" si="4"/>
        <v>0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/>
      <c r="G57" s="241"/>
      <c r="H57" s="15"/>
      <c r="I57" s="242"/>
      <c r="J57" s="241"/>
      <c r="K57" s="235"/>
      <c r="L57" s="242"/>
      <c r="M57" s="241"/>
      <c r="N57" s="235"/>
      <c r="O57" s="370">
        <f t="shared" si="4"/>
        <v>0</v>
      </c>
      <c r="P57" s="393">
        <f t="shared" si="4"/>
        <v>0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15222</v>
      </c>
      <c r="G58" s="269">
        <f>+ROUND(+SUM(G53:G57),0)</f>
        <v>11281</v>
      </c>
      <c r="H58" s="15"/>
      <c r="I58" s="270">
        <f>+ROUND(+SUM(I53:I57),0)</f>
        <v>0</v>
      </c>
      <c r="J58" s="269">
        <f>+ROUND(+SUM(J53:J57),0)</f>
        <v>0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15222</v>
      </c>
      <c r="P58" s="391">
        <f>+ROUND(+SUM(P53:P57),0)</f>
        <v>11281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/>
      <c r="G61" s="241"/>
      <c r="H61" s="15"/>
      <c r="I61" s="242"/>
      <c r="J61" s="241"/>
      <c r="K61" s="235"/>
      <c r="L61" s="242"/>
      <c r="M61" s="241"/>
      <c r="N61" s="235"/>
      <c r="O61" s="370">
        <f t="shared" si="5"/>
        <v>0</v>
      </c>
      <c r="P61" s="393">
        <f t="shared" si="5"/>
        <v>0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0</v>
      </c>
      <c r="G65" s="269">
        <f>+ROUND(+SUM(G60:G63),0)</f>
        <v>0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0</v>
      </c>
      <c r="P65" s="391">
        <f>+ROUND(+SUM(P60:P63),0)</f>
        <v>0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9481670</v>
      </c>
      <c r="G71" s="267">
        <v>35351834</v>
      </c>
      <c r="H71" s="15"/>
      <c r="I71" s="268"/>
      <c r="J71" s="267"/>
      <c r="K71" s="235"/>
      <c r="L71" s="268"/>
      <c r="M71" s="267"/>
      <c r="N71" s="235"/>
      <c r="O71" s="375">
        <f>+ROUND(+F71+I71+L71,0)</f>
        <v>9481670</v>
      </c>
      <c r="P71" s="368">
        <f>+ROUND(+G71+J71+M71,0)</f>
        <v>35351834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9481670</v>
      </c>
      <c r="G73" s="269">
        <f>+ROUND(+SUM(G71:G72),0)</f>
        <v>35351834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9481670</v>
      </c>
      <c r="P73" s="391">
        <f>+ROUND(+SUM(P71:P72),0)</f>
        <v>35351834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9496892</v>
      </c>
      <c r="G79" s="280">
        <f>+ROUND(G58+G65+G69+G73+G77,0)</f>
        <v>35363115</v>
      </c>
      <c r="H79" s="15"/>
      <c r="I79" s="277">
        <f>+ROUND(I58+I65+I69+I73+I77,0)</f>
        <v>0</v>
      </c>
      <c r="J79" s="280">
        <f>+ROUND(J58+J65+J69+J73+J77,0)</f>
        <v>0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9496892</v>
      </c>
      <c r="P79" s="401">
        <f>+ROUND(P58+P65+P69+P73+P77,0)</f>
        <v>35363115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/>
      <c r="G81" s="237"/>
      <c r="H81" s="15"/>
      <c r="I81" s="238"/>
      <c r="J81" s="237"/>
      <c r="K81" s="235"/>
      <c r="L81" s="238"/>
      <c r="M81" s="237"/>
      <c r="N81" s="235"/>
      <c r="O81" s="374">
        <f>+ROUND(+F81+I81+L81,0)</f>
        <v>0</v>
      </c>
      <c r="P81" s="387">
        <f>+ROUND(+G81+J81+M81,0)</f>
        <v>0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0</v>
      </c>
      <c r="G83" s="278">
        <f>+ROUND(G81+G82,0)</f>
        <v>0</v>
      </c>
      <c r="H83" s="15"/>
      <c r="I83" s="279">
        <f>+ROUND(I81+I82,0)</f>
        <v>0</v>
      </c>
      <c r="J83" s="278">
        <f>+ROUND(J81+J82,0)</f>
        <v>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0</v>
      </c>
      <c r="P83" s="396">
        <f>+ROUND(P81+P82,0)</f>
        <v>0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8911147</v>
      </c>
      <c r="G85" s="299">
        <f>+ROUND(G50,0)-ROUND(G79,0)+ROUND(G83,0)</f>
        <v>31156084</v>
      </c>
      <c r="H85" s="15"/>
      <c r="I85" s="300">
        <f>+ROUND(I50,0)-ROUND(I79,0)+ROUND(I83,0)</f>
        <v>0</v>
      </c>
      <c r="J85" s="299">
        <f>+ROUND(J50,0)-ROUND(J79,0)+ROUND(J83,0)</f>
        <v>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8911147</v>
      </c>
      <c r="P85" s="398">
        <f>+ROUND(P50,0)-ROUND(P79,0)+ROUND(P83,0)</f>
        <v>31156084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-8911147</v>
      </c>
      <c r="G86" s="301">
        <f>+ROUND(G103,0)+ROUND(G122,0)+ROUND(G129,0)-ROUND(G134,0)</f>
        <v>-31156084</v>
      </c>
      <c r="H86" s="15"/>
      <c r="I86" s="302">
        <f>+ROUND(I103,0)+ROUND(I122,0)+ROUND(I129,0)-ROUND(I134,0)</f>
        <v>0</v>
      </c>
      <c r="J86" s="301">
        <f>+ROUND(J103,0)+ROUND(J122,0)+ROUND(J129,0)-ROUND(J134,0)</f>
        <v>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-8911147</v>
      </c>
      <c r="P86" s="400">
        <f>+ROUND(P103,0)+ROUND(P122,0)+ROUND(P129,0)-ROUND(P134,0)</f>
        <v>-31156084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>
        <v>77776308</v>
      </c>
      <c r="G99" s="237">
        <v>57748309</v>
      </c>
      <c r="H99" s="15"/>
      <c r="I99" s="238"/>
      <c r="J99" s="237"/>
      <c r="K99" s="235"/>
      <c r="L99" s="238"/>
      <c r="M99" s="237"/>
      <c r="N99" s="235"/>
      <c r="O99" s="374">
        <f>+ROUND(+F99+I99+L99,0)</f>
        <v>77776308</v>
      </c>
      <c r="P99" s="387">
        <f>+ROUND(+G99+J99+M99,0)</f>
        <v>57748309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77776308</v>
      </c>
      <c r="G101" s="243">
        <f>+ROUND(+SUM(G99:G100),0)</f>
        <v>57748309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77776308</v>
      </c>
      <c r="P101" s="372">
        <f>+ROUND(+SUM(P99:P100),0)</f>
        <v>57748309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77776308</v>
      </c>
      <c r="G103" s="265">
        <f>+ROUND(G91+G97+G101,0)</f>
        <v>57748309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77776308</v>
      </c>
      <c r="P103" s="389">
        <f>+ROUND(P91+P97+P101,0)</f>
        <v>57748309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/>
      <c r="M118" s="267"/>
      <c r="N118" s="235"/>
      <c r="O118" s="375">
        <f>+ROUND(+F118+I118+L118,0)</f>
        <v>0</v>
      </c>
      <c r="P118" s="368">
        <f>+ROUND(+G118+J118+M118,0)</f>
        <v>0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0</v>
      </c>
      <c r="P120" s="391">
        <f>+ROUND(+SUM(P118:P119),0)</f>
        <v>0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0</v>
      </c>
      <c r="P122" s="401">
        <f>+ROUND(P108+P112+P116+P120,0)</f>
        <v>0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-604134</v>
      </c>
      <c r="G125" s="237">
        <v>143498</v>
      </c>
      <c r="H125" s="15"/>
      <c r="I125" s="242"/>
      <c r="J125" s="241"/>
      <c r="K125" s="235"/>
      <c r="L125" s="242"/>
      <c r="M125" s="241"/>
      <c r="N125" s="235"/>
      <c r="O125" s="370">
        <f t="shared" si="7"/>
        <v>-604134</v>
      </c>
      <c r="P125" s="393">
        <f t="shared" si="7"/>
        <v>143498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10196</v>
      </c>
      <c r="G126" s="241">
        <v>148829</v>
      </c>
      <c r="H126" s="15"/>
      <c r="I126" s="242"/>
      <c r="J126" s="241"/>
      <c r="K126" s="235"/>
      <c r="L126" s="242"/>
      <c r="M126" s="241"/>
      <c r="N126" s="235"/>
      <c r="O126" s="370">
        <f t="shared" si="7"/>
        <v>10196</v>
      </c>
      <c r="P126" s="393">
        <f t="shared" si="7"/>
        <v>148829</v>
      </c>
      <c r="Q126" s="31"/>
      <c r="R126" s="637" t="s">
        <v>298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292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-593938</v>
      </c>
      <c r="G129" s="278">
        <f>+ROUND(+SUM(G124,G125,G126,G128),0)</f>
        <v>292327</v>
      </c>
      <c r="H129" s="15"/>
      <c r="I129" s="279">
        <f>+ROUND(+SUM(I124,I125,I126,I128),0)</f>
        <v>0</v>
      </c>
      <c r="J129" s="278">
        <f>+ROUND(+SUM(J124,J125,J126,J128),0)</f>
        <v>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-593938</v>
      </c>
      <c r="P129" s="396">
        <f>+ROUND(+SUM(P124,P125,P126,P128),0)</f>
        <v>292327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95297928</v>
      </c>
      <c r="G131" s="237">
        <v>6101208</v>
      </c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95297928</v>
      </c>
      <c r="P131" s="387">
        <f t="shared" si="8"/>
        <v>6101208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181391445</v>
      </c>
      <c r="G133" s="241">
        <v>95297928</v>
      </c>
      <c r="H133" s="15"/>
      <c r="I133" s="242"/>
      <c r="J133" s="241"/>
      <c r="K133" s="235"/>
      <c r="L133" s="242"/>
      <c r="M133" s="241"/>
      <c r="N133" s="235"/>
      <c r="O133" s="370">
        <f t="shared" si="8"/>
        <v>181391445</v>
      </c>
      <c r="P133" s="393">
        <f t="shared" si="8"/>
        <v>95297928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86093517</v>
      </c>
      <c r="G134" s="283">
        <f>+ROUND(+G133-G131-G132,0)</f>
        <v>89196720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86093517</v>
      </c>
      <c r="P134" s="404">
        <f>+ROUND(+P133-P131-P132,0)</f>
        <v>89196720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9052019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355</v>
      </c>
      <c r="G143" s="576"/>
      <c r="H143" s="576"/>
      <c r="I143" s="577"/>
      <c r="J143" s="354"/>
      <c r="K143" s="16"/>
      <c r="L143" s="354" t="s">
        <v>240</v>
      </c>
      <c r="M143" s="575" t="s">
        <v>356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НАЦИОНАЛЕН ОСИГУРИТЕЛЕН ИНСТИТУТ</v>
      </c>
      <c r="C1" s="661"/>
      <c r="D1" s="661"/>
      <c r="E1" s="661"/>
      <c r="F1" s="662"/>
      <c r="G1" s="447" t="s">
        <v>252</v>
      </c>
      <c r="H1" s="128"/>
      <c r="I1" s="663">
        <f>+'Cash-Flow-2019-Leva'!I1:J1</f>
        <v>121082521</v>
      </c>
      <c r="J1" s="664"/>
      <c r="K1" s="448"/>
      <c r="L1" s="449" t="s">
        <v>253</v>
      </c>
      <c r="M1" s="450">
        <f>+'Cash-Flow-2019-Leva'!M1</f>
        <v>5591</v>
      </c>
      <c r="N1" s="448"/>
      <c r="O1" s="449" t="s">
        <v>245</v>
      </c>
      <c r="P1" s="462">
        <f>+'Cash-Flow-2019-Leva'!P1</f>
        <v>0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[Седалище и адрес]</v>
      </c>
      <c r="C3" s="671"/>
      <c r="D3" s="671"/>
      <c r="E3" s="671"/>
      <c r="F3" s="672"/>
      <c r="G3" s="454" t="s">
        <v>244</v>
      </c>
      <c r="H3" s="673">
        <f>+'Cash-Flow-2019-Leva'!H3</f>
        <v>0</v>
      </c>
      <c r="I3" s="674"/>
      <c r="J3" s="674"/>
      <c r="K3" s="675"/>
      <c r="L3" s="51" t="s">
        <v>254</v>
      </c>
      <c r="M3" s="676">
        <f>+'Cash-Flow-2019-Leva'!M3:P3</f>
        <v>0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НАЦИОНАЛЕН ОСИГУРИТЕЛЕН ИНСТИТУТ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31.03.2019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31.03.2019 г.</v>
      </c>
      <c r="G11" s="405">
        <f>+'Cash-Flow-2019-Leva'!G11</f>
        <v>2018</v>
      </c>
      <c r="H11" s="5"/>
      <c r="I11" s="109" t="str">
        <f>+O8</f>
        <v>31.03.2019 г.</v>
      </c>
      <c r="J11" s="406">
        <f>+'Cash-Flow-2019-Leva'!J11</f>
        <v>2018</v>
      </c>
      <c r="K11" s="5"/>
      <c r="L11" s="107" t="str">
        <f>+O8</f>
        <v>31.03.2019 г.</v>
      </c>
      <c r="M11" s="407">
        <f>+'Cash-Flow-2019-Leva'!M11</f>
        <v>2018</v>
      </c>
      <c r="N11" s="475"/>
      <c r="O11" s="362" t="str">
        <f>+O8</f>
        <v>31.03.2019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11980.242</v>
      </c>
      <c r="G15" s="263">
        <f>+'Cash-Flow-2019-Leva'!G15/1000</f>
        <v>52555.58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11980.242</v>
      </c>
      <c r="P15" s="387">
        <f aca="true" t="shared" si="1" ref="P15:P24">+G15+J15+M15</f>
        <v>52555.58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0</v>
      </c>
      <c r="G18" s="263">
        <f>+'Cash-Flow-2019-Leva'!G18/1000</f>
        <v>0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0</v>
      </c>
      <c r="P18" s="387">
        <f t="shared" si="1"/>
        <v>0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0</v>
      </c>
      <c r="G20" s="286">
        <f>+'Cash-Flow-2019-Leva'!G20/1000</f>
        <v>0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</v>
      </c>
      <c r="P20" s="421">
        <f t="shared" si="1"/>
        <v>0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6427.797</v>
      </c>
      <c r="G22" s="286">
        <f>+'Cash-Flow-2019-Leva'!G22/1000</f>
        <v>13963.619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6427.797</v>
      </c>
      <c r="P22" s="421">
        <f t="shared" si="1"/>
        <v>13963.619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0</v>
      </c>
      <c r="G24" s="275">
        <f>+'Cash-Flow-2019-Leva'!G24/1000</f>
        <v>0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0</v>
      </c>
      <c r="P24" s="393">
        <f t="shared" si="1"/>
        <v>0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18408.039</v>
      </c>
      <c r="G25" s="243">
        <f>+SUM(G15,G16,G18,G19,G20,G21,G22,G23,G24)</f>
        <v>66519.19900000001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18408.039</v>
      </c>
      <c r="P25" s="372">
        <f>+SUM(P15,P16,P18,P19,P20,P21,P22,P23,P24)</f>
        <v>66519.19900000001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0</v>
      </c>
      <c r="G37" s="243">
        <f>+'Cash-Flow-2019-Leva'!G37/1000</f>
        <v>0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0</v>
      </c>
      <c r="P37" s="372">
        <f t="shared" si="3"/>
        <v>0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0</v>
      </c>
      <c r="G39" s="290">
        <f>+'Cash-Flow-2019-Leva'!G39/1000</f>
        <v>0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0</v>
      </c>
      <c r="P39" s="423">
        <f t="shared" si="3"/>
        <v>0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18408.039</v>
      </c>
      <c r="G50" s="265">
        <f>+G25+G30+G37+G42+G48</f>
        <v>66519.19900000001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18408.039</v>
      </c>
      <c r="P50" s="389">
        <f>+P25+P30+P37+P42+P48</f>
        <v>66519.19900000001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0</v>
      </c>
      <c r="G53" s="236">
        <f>+'Cash-Flow-2019-Leva'!G53/1000</f>
        <v>0</v>
      </c>
      <c r="H53" s="285"/>
      <c r="I53" s="246">
        <f>+'Cash-Flow-2019-Leva'!I53/1000</f>
        <v>0</v>
      </c>
      <c r="J53" s="236">
        <f>+'Cash-Flow-2019-Leva'!J53/1000</f>
        <v>0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0</v>
      </c>
      <c r="P53" s="368">
        <f t="shared" si="5"/>
        <v>0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15.222</v>
      </c>
      <c r="G54" s="275">
        <f>+'Cash-Flow-2019-Leva'!G54/1000</f>
        <v>11.281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15.222</v>
      </c>
      <c r="P54" s="393">
        <f t="shared" si="5"/>
        <v>11.281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0</v>
      </c>
      <c r="G55" s="275">
        <f>+'Cash-Flow-2019-Leva'!G55/1000</f>
        <v>0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0</v>
      </c>
      <c r="P55" s="393">
        <f t="shared" si="5"/>
        <v>0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0</v>
      </c>
      <c r="G56" s="275">
        <f>+'Cash-Flow-2019-Leva'!G56/1000</f>
        <v>0</v>
      </c>
      <c r="H56" s="285"/>
      <c r="I56" s="276">
        <f>+'Cash-Flow-2019-Leva'!I56/1000</f>
        <v>0</v>
      </c>
      <c r="J56" s="275">
        <f>+'Cash-Flow-2019-Leva'!J56/1000</f>
        <v>0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0</v>
      </c>
      <c r="P56" s="393">
        <f t="shared" si="5"/>
        <v>0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0</v>
      </c>
      <c r="G57" s="275">
        <f>+'Cash-Flow-2019-Leva'!G57/1000</f>
        <v>0</v>
      </c>
      <c r="H57" s="285"/>
      <c r="I57" s="276">
        <f>+'Cash-Flow-2019-Leva'!I57/1000</f>
        <v>0</v>
      </c>
      <c r="J57" s="275">
        <f>+'Cash-Flow-2019-Leva'!J57/1000</f>
        <v>0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0</v>
      </c>
      <c r="P57" s="393">
        <f t="shared" si="5"/>
        <v>0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15.222</v>
      </c>
      <c r="G58" s="269">
        <f>+SUM(G53:G57)</f>
        <v>11.281</v>
      </c>
      <c r="H58" s="285"/>
      <c r="I58" s="270">
        <f>+SUM(I53:I57)</f>
        <v>0</v>
      </c>
      <c r="J58" s="269">
        <f>+SUM(J53:J57)</f>
        <v>0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15.222</v>
      </c>
      <c r="P58" s="391">
        <f>+SUM(P53:P57)</f>
        <v>11.281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0</v>
      </c>
      <c r="G61" s="275">
        <f>+'Cash-Flow-2019-Leva'!G61/1000</f>
        <v>0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0</v>
      </c>
      <c r="P61" s="393">
        <f t="shared" si="6"/>
        <v>0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0</v>
      </c>
      <c r="G65" s="269">
        <f>+SUM(G60:G63)</f>
        <v>0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0</v>
      </c>
      <c r="P65" s="391">
        <f>+SUM(P60:P63)</f>
        <v>0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9481.67</v>
      </c>
      <c r="G71" s="236">
        <f>+'Cash-Flow-2019-Leva'!G71/1000</f>
        <v>35351.834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9481.67</v>
      </c>
      <c r="P71" s="368">
        <f>+G71+J71+M71</f>
        <v>35351.834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9481.67</v>
      </c>
      <c r="G73" s="269">
        <f>+SUM(G71:G72)</f>
        <v>35351.834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9481.67</v>
      </c>
      <c r="P73" s="391">
        <f>+SUM(P71:P72)</f>
        <v>35351.834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9496.892</v>
      </c>
      <c r="G79" s="280">
        <f>+G58+G65+G69+G73+G77</f>
        <v>35363.115000000005</v>
      </c>
      <c r="H79" s="285"/>
      <c r="I79" s="277">
        <f>+I58+I65+I69+I73+I77</f>
        <v>0</v>
      </c>
      <c r="J79" s="280">
        <f>+J58+J65+J69+J73+J77</f>
        <v>0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9496.892</v>
      </c>
      <c r="P79" s="401">
        <f>+P58+P65+P69+P73+P77</f>
        <v>35363.115000000005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0</v>
      </c>
      <c r="G81" s="263">
        <f>+'Cash-Flow-2019-Leva'!G81/1000</f>
        <v>0</v>
      </c>
      <c r="H81" s="285"/>
      <c r="I81" s="264">
        <f>+'Cash-Flow-2019-Leva'!I81/1000</f>
        <v>0</v>
      </c>
      <c r="J81" s="263">
        <f>+'Cash-Flow-2019-Leva'!J81/1000</f>
        <v>0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0</v>
      </c>
      <c r="P81" s="387">
        <f>+G81+J81+M81</f>
        <v>0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0</v>
      </c>
      <c r="G83" s="278">
        <f>+G81+G82</f>
        <v>0</v>
      </c>
      <c r="H83" s="285"/>
      <c r="I83" s="279">
        <f>+I81+I82</f>
        <v>0</v>
      </c>
      <c r="J83" s="278">
        <f>+J81+J82</f>
        <v>0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0</v>
      </c>
      <c r="P83" s="396">
        <f>+P81+P82</f>
        <v>0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8911.147</v>
      </c>
      <c r="G85" s="299">
        <f>+G50-G79+G83</f>
        <v>31156.084000000003</v>
      </c>
      <c r="H85" s="285"/>
      <c r="I85" s="300">
        <f>+I50-I79+I83</f>
        <v>0</v>
      </c>
      <c r="J85" s="299">
        <f>+J50-J79+J83</f>
        <v>0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8911.147</v>
      </c>
      <c r="P85" s="398">
        <f>+P50-P79+P83</f>
        <v>31156.084000000003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-8911.146999999997</v>
      </c>
      <c r="G86" s="301">
        <f>+G103+G122+G129-G134</f>
        <v>-31156.084000000003</v>
      </c>
      <c r="H86" s="285"/>
      <c r="I86" s="302">
        <f>+I103+I122+I129-I134</f>
        <v>0</v>
      </c>
      <c r="J86" s="301">
        <f>+J103+J122+J129-J134</f>
        <v>0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-8911.146999999997</v>
      </c>
      <c r="P86" s="400">
        <f>+P103+P122+P129-P134</f>
        <v>-31156.084000000003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77776.308</v>
      </c>
      <c r="G99" s="263">
        <f>+'Cash-Flow-2019-Leva'!G99/1000</f>
        <v>57748.309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77776.308</v>
      </c>
      <c r="P99" s="387">
        <f>+G99+J99+M99</f>
        <v>57748.309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77776.308</v>
      </c>
      <c r="G101" s="243">
        <f>+SUM(G99:G100)</f>
        <v>57748.309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77776.308</v>
      </c>
      <c r="P101" s="372">
        <f>+SUM(P99:P100)</f>
        <v>57748.309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77776.308</v>
      </c>
      <c r="G103" s="265">
        <f>+G91+G97+G101</f>
        <v>57748.309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77776.308</v>
      </c>
      <c r="P103" s="389">
        <f>+P91+P97+P101</f>
        <v>57748.309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0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0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0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-604.134</v>
      </c>
      <c r="G125" s="275">
        <f>+'Cash-Flow-2019-Leva'!G125/1000</f>
        <v>143.498</v>
      </c>
      <c r="H125" s="285"/>
      <c r="I125" s="276">
        <f>+'Cash-Flow-2019-Leva'!I125/1000</f>
        <v>0</v>
      </c>
      <c r="J125" s="275">
        <f>+'Cash-Flow-2019-Leva'!J125/1000</f>
        <v>0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-604.134</v>
      </c>
      <c r="P125" s="393">
        <f t="shared" si="8"/>
        <v>143.498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10.196</v>
      </c>
      <c r="G126" s="275">
        <f>+'Cash-Flow-2019-Leva'!G126/1000</f>
        <v>148.829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10.196</v>
      </c>
      <c r="P126" s="393">
        <f t="shared" si="8"/>
        <v>148.829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-593.938</v>
      </c>
      <c r="G129" s="278">
        <f>+SUM(G124,G125,G126,G128)</f>
        <v>292.327</v>
      </c>
      <c r="H129" s="285"/>
      <c r="I129" s="279">
        <f>+SUM(I124,I125,I126,I128)</f>
        <v>0</v>
      </c>
      <c r="J129" s="278">
        <f>+SUM(J124,J125,J126,J128)</f>
        <v>0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-593.938</v>
      </c>
      <c r="P129" s="396">
        <f>+SUM(P124,P125,P126,P128)</f>
        <v>292.327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95297.928</v>
      </c>
      <c r="G131" s="263">
        <f>+'Cash-Flow-2019-Leva'!G131/1000</f>
        <v>6101.208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95297.928</v>
      </c>
      <c r="P131" s="387">
        <f t="shared" si="9"/>
        <v>6101.208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181391.445</v>
      </c>
      <c r="G133" s="275">
        <f>+'Cash-Flow-2019-Leva'!G133/1000</f>
        <v>95297.928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181391.445</v>
      </c>
      <c r="P133" s="393">
        <f t="shared" si="9"/>
        <v>95297.928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86093.517</v>
      </c>
      <c r="G134" s="283">
        <f>+G133-G131-G132</f>
        <v>89196.72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86093.517</v>
      </c>
      <c r="P134" s="404">
        <f>+P133-P131-P132</f>
        <v>89196.72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9052019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Х. Велчева</cp:lastModifiedBy>
  <cp:lastPrinted>2018-09-27T09:28:48Z</cp:lastPrinted>
  <dcterms:created xsi:type="dcterms:W3CDTF">2015-12-01T07:17:04Z</dcterms:created>
  <dcterms:modified xsi:type="dcterms:W3CDTF">2019-05-09T14:02:24Z</dcterms:modified>
  <cp:category/>
  <cp:version/>
  <cp:contentType/>
  <cp:contentStatus/>
</cp:coreProperties>
</file>